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770" windowWidth="6645" windowHeight="3360" tabRatio="863" activeTab="5"/>
  </bookViews>
  <sheets>
    <sheet name="COVER PAGE" sheetId="1" r:id="rId1"/>
    <sheet name="October 18 CASH" sheetId="2" r:id="rId2"/>
    <sheet name="October 18 COMPARISON" sheetId="3" r:id="rId3"/>
    <sheet name="October 18 RCT &amp; DISB" sheetId="4" r:id="rId4"/>
    <sheet name="October 18 EXPENSES" sheetId="5" r:id="rId5"/>
    <sheet name="October 18 REVENUE" sheetId="6" r:id="rId6"/>
    <sheet name="October 18 DEBT" sheetId="7" r:id="rId7"/>
  </sheets>
  <definedNames>
    <definedName name="_xlnm.Print_Area" localSheetId="6">'October 18 DEBT'!$A$2:$F$30</definedName>
    <definedName name="_xlnm.Print_Area" localSheetId="4">'October 18 EXPENSES'!$A$1:$I$63</definedName>
    <definedName name="_xlnm.Print_Area" localSheetId="3">'October 18 RCT &amp; DISB'!$A$1:$G$56</definedName>
    <definedName name="_xlnm.Print_Area" localSheetId="5">'October 18 REVENUE'!$B$1:$F$45</definedName>
  </definedNames>
  <calcPr fullCalcOnLoad="1"/>
</workbook>
</file>

<file path=xl/comments2.xml><?xml version="1.0" encoding="utf-8"?>
<comments xmlns="http://schemas.openxmlformats.org/spreadsheetml/2006/main">
  <authors>
    <author>Patricia Alvarez</author>
  </authors>
  <commentList>
    <comment ref="B9" authorId="0">
      <text>
        <r>
          <rPr>
            <b/>
            <sz val="9"/>
            <rFont val="Tahoma"/>
            <family val="2"/>
          </rPr>
          <t>Patricia Alvarez:</t>
        </r>
        <r>
          <rPr>
            <sz val="9"/>
            <rFont val="Tahoma"/>
            <family val="2"/>
          </rPr>
          <t xml:space="preserve">
Added funds 016 &amp; 019 to fund 012 in November 2015 financial statements.
</t>
        </r>
      </text>
    </comment>
  </commentList>
</comments>
</file>

<file path=xl/comments7.xml><?xml version="1.0" encoding="utf-8"?>
<comments xmlns="http://schemas.openxmlformats.org/spreadsheetml/2006/main">
  <authors>
    <author>1st Assistant</author>
  </authors>
  <commentList>
    <comment ref="C49" authorId="0">
      <text>
        <r>
          <rPr>
            <b/>
            <sz val="8"/>
            <rFont val="Tahoma"/>
            <family val="2"/>
          </rPr>
          <t>1st Assistant:</t>
        </r>
        <r>
          <rPr>
            <sz val="8"/>
            <rFont val="Tahoma"/>
            <family val="2"/>
          </rPr>
          <t xml:space="preserve">
Pd July'13</t>
        </r>
      </text>
    </comment>
  </commentList>
</comments>
</file>

<file path=xl/sharedStrings.xml><?xml version="1.0" encoding="utf-8"?>
<sst xmlns="http://schemas.openxmlformats.org/spreadsheetml/2006/main" count="541" uniqueCount="328">
  <si>
    <t>BEE COUNTY, TEXAS</t>
  </si>
  <si>
    <t>CASH POSITION</t>
  </si>
  <si>
    <t>FUND</t>
  </si>
  <si>
    <t>NOW</t>
  </si>
  <si>
    <t>TEXPOOL</t>
  </si>
  <si>
    <t>TOTAL</t>
  </si>
  <si>
    <t>NO.</t>
  </si>
  <si>
    <t>DESCRIPTION</t>
  </si>
  <si>
    <t>ACCOUNTS</t>
  </si>
  <si>
    <t>INVESTMENTS</t>
  </si>
  <si>
    <t>GENERAL FUND</t>
  </si>
  <si>
    <t>COURTHOUSE SECURITY FUND</t>
  </si>
  <si>
    <t>ROAD &amp; BRIDGE OPERATING</t>
  </si>
  <si>
    <t>SPECIAL ROAD TAX FUND</t>
  </si>
  <si>
    <t>FUEL FARM</t>
  </si>
  <si>
    <t>BEE COUNTY HEALTH CARE FUND</t>
  </si>
  <si>
    <t>FARM TO MKT &amp; LAT ROAD</t>
  </si>
  <si>
    <t>DISTRICT ATTORNEY FUND</t>
  </si>
  <si>
    <t>LOCAL LAW ENFORCEMENT BLOCK GRANT</t>
  </si>
  <si>
    <t>ABANDONED VEHICLE FUND</t>
  </si>
  <si>
    <t>LAW LIBRARY</t>
  </si>
  <si>
    <t>REFUNDING BONDS, SER 1994 I&amp;S</t>
  </si>
  <si>
    <t>RIGHT OF WAY</t>
  </si>
  <si>
    <t>PERMANENT SCHOOL FUND</t>
  </si>
  <si>
    <t>DISTRICT CLERK/OAG CHILD SUPPORT FUND</t>
  </si>
  <si>
    <t>GROUP HEALTH INSURANCE</t>
  </si>
  <si>
    <t>TOTAL COUNTY FUNDS</t>
  </si>
  <si>
    <t>INTEREST RATES EARNED FOR THE MONTH:</t>
  </si>
  <si>
    <t>RESTRICTED FUNDS</t>
  </si>
  <si>
    <t>SUMMARY OF RECEIPTS &amp; DISBURSEMENTS</t>
  </si>
  <si>
    <t>BEGINNING</t>
  </si>
  <si>
    <t>ENDING</t>
  </si>
  <si>
    <t>BALANCE</t>
  </si>
  <si>
    <t>RECEIPTS</t>
  </si>
  <si>
    <t>DISBURSED</t>
  </si>
  <si>
    <t xml:space="preserve">FUEL FARM </t>
  </si>
  <si>
    <t>DISTRICT CLERK CHILD SUPPORT FUND</t>
  </si>
  <si>
    <t>COMPARISON OF CASH POSITION</t>
  </si>
  <si>
    <t xml:space="preserve"> BALANCE</t>
  </si>
  <si>
    <t>INCREASE</t>
  </si>
  <si>
    <t xml:space="preserve">  (DECREASE)</t>
  </si>
  <si>
    <t>GROUP HEALTH CARE PLAN</t>
  </si>
  <si>
    <t>GENERAL FUND EXPENDITURES BY DEPARTMENT</t>
  </si>
  <si>
    <t>DEPT</t>
  </si>
  <si>
    <t>ORIGINAL</t>
  </si>
  <si>
    <t>ACTUAL</t>
  </si>
  <si>
    <t>UNDER/(OVER)</t>
  </si>
  <si>
    <t>PERCENT</t>
  </si>
  <si>
    <t>DEPARTMENT NAME</t>
  </si>
  <si>
    <t>BUDGET</t>
  </si>
  <si>
    <t>USED</t>
  </si>
  <si>
    <t>401</t>
  </si>
  <si>
    <t>COMMISSIONERS COURT</t>
  </si>
  <si>
    <t>403</t>
  </si>
  <si>
    <t>COUNTY CLERK</t>
  </si>
  <si>
    <t>406</t>
  </si>
  <si>
    <t>EMERGENCY MANAGEMENT</t>
  </si>
  <si>
    <t>409</t>
  </si>
  <si>
    <t>NON DEPARTMENTAL</t>
  </si>
  <si>
    <t>426</t>
  </si>
  <si>
    <t>COUNTY COURT</t>
  </si>
  <si>
    <t>435</t>
  </si>
  <si>
    <t>DISTRICT COURT</t>
  </si>
  <si>
    <t>450</t>
  </si>
  <si>
    <t>DISTRICT CLERK</t>
  </si>
  <si>
    <t>455</t>
  </si>
  <si>
    <t>JP#1</t>
  </si>
  <si>
    <t>456</t>
  </si>
  <si>
    <t>JP#2</t>
  </si>
  <si>
    <t>457</t>
  </si>
  <si>
    <t>JP#3</t>
  </si>
  <si>
    <t>458</t>
  </si>
  <si>
    <t>JP#4</t>
  </si>
  <si>
    <t>475</t>
  </si>
  <si>
    <t>COUNTY ATTORNEY</t>
  </si>
  <si>
    <t>490</t>
  </si>
  <si>
    <t>ELECTIONS</t>
  </si>
  <si>
    <t>495</t>
  </si>
  <si>
    <t>COUNTY AUDITOR</t>
  </si>
  <si>
    <t>498</t>
  </si>
  <si>
    <t>VOTERS REGISTRATION</t>
  </si>
  <si>
    <t>499</t>
  </si>
  <si>
    <t>TAX ASSESSOR-COLLECTOR</t>
  </si>
  <si>
    <t>501</t>
  </si>
  <si>
    <t>510</t>
  </si>
  <si>
    <t>COUNTY COURTHOUSE</t>
  </si>
  <si>
    <t>511</t>
  </si>
  <si>
    <t>CONGRESSIONAL DISTRICT OFFICE</t>
  </si>
  <si>
    <t>512</t>
  </si>
  <si>
    <t>514</t>
  </si>
  <si>
    <t>TAX OFFICE BUILDING</t>
  </si>
  <si>
    <t>550</t>
  </si>
  <si>
    <t>CONSTABLE PCT 1</t>
  </si>
  <si>
    <t>551</t>
  </si>
  <si>
    <t>CONSTABLE PCT 2</t>
  </si>
  <si>
    <t>552</t>
  </si>
  <si>
    <t>553</t>
  </si>
  <si>
    <t>CONSTABLE PCT 4</t>
  </si>
  <si>
    <t>564</t>
  </si>
  <si>
    <t>911 ADDRESSING</t>
  </si>
  <si>
    <t>565</t>
  </si>
  <si>
    <t>SHERIFF</t>
  </si>
  <si>
    <t>566</t>
  </si>
  <si>
    <t>CORRECTIONAL FACILITIES</t>
  </si>
  <si>
    <t>567</t>
  </si>
  <si>
    <t>HIGHWAY PATROL</t>
  </si>
  <si>
    <t>568</t>
  </si>
  <si>
    <t>570</t>
  </si>
  <si>
    <t>JUVENILE BOARD</t>
  </si>
  <si>
    <t>571</t>
  </si>
  <si>
    <t>PROBATION</t>
  </si>
  <si>
    <t>631</t>
  </si>
  <si>
    <t>COMMUNITY AFFAIRS</t>
  </si>
  <si>
    <t>632</t>
  </si>
  <si>
    <t>WASTE MANAGEMENT</t>
  </si>
  <si>
    <t>640</t>
  </si>
  <si>
    <t>PUBLIC ASSISTANCE</t>
  </si>
  <si>
    <t>650</t>
  </si>
  <si>
    <t>COUNTY LIBRARY</t>
  </si>
  <si>
    <t>665</t>
  </si>
  <si>
    <t>AGRICULTURAL EXT SERVICE</t>
  </si>
  <si>
    <t>673</t>
  </si>
  <si>
    <t>700</t>
  </si>
  <si>
    <t>TRANSFERS OUT</t>
  </si>
  <si>
    <t>TOTAL GENERAL FUND EXPENDITURES</t>
  </si>
  <si>
    <t xml:space="preserve">       </t>
  </si>
  <si>
    <t>Bee County, Texas</t>
  </si>
  <si>
    <t>General Fund Comparison of Revenue</t>
  </si>
  <si>
    <t xml:space="preserve">  RECEIVED</t>
  </si>
  <si>
    <t xml:space="preserve"> INCREASE</t>
  </si>
  <si>
    <t>Percent</t>
  </si>
  <si>
    <t xml:space="preserve">  LAST YEAR</t>
  </si>
  <si>
    <t xml:space="preserve">  THIS YEAR</t>
  </si>
  <si>
    <t xml:space="preserve"> (DECREASE)</t>
  </si>
  <si>
    <t>of</t>
  </si>
  <si>
    <t xml:space="preserve"> THIS YEAR</t>
  </si>
  <si>
    <t>Increase/</t>
  </si>
  <si>
    <t>(Decrease)</t>
  </si>
  <si>
    <t>COUNTY SALES TAX</t>
  </si>
  <si>
    <t>LICENSES &amp; PERMITS</t>
  </si>
  <si>
    <t>INTERGOVERNMENTAL REV</t>
  </si>
  <si>
    <t>FINES &amp; FORFEITURES</t>
  </si>
  <si>
    <t>CHARGES FOR SERVICES</t>
  </si>
  <si>
    <t>INMATE REV &amp; TELEPHONE</t>
  </si>
  <si>
    <t>MISCELLANEOUS REVENUE</t>
  </si>
  <si>
    <t>TRANSFERS IN</t>
  </si>
  <si>
    <t>TOTAL UNRESTRICTED &amp; RESTRICTED FUNDS</t>
  </si>
  <si>
    <t>COUNTY INDEBTEDNESS</t>
  </si>
  <si>
    <t>PRINCIPAL</t>
  </si>
  <si>
    <t>REFUNDING</t>
  </si>
  <si>
    <t xml:space="preserve">MATURITY </t>
  </si>
  <si>
    <t>FUND NO.</t>
  </si>
  <si>
    <t>ISSUE</t>
  </si>
  <si>
    <t>DATE</t>
  </si>
  <si>
    <t>General Oblig. Refunding Bonds, Series 1994</t>
  </si>
  <si>
    <t>Total Bee County</t>
  </si>
  <si>
    <t>Payment</t>
  </si>
  <si>
    <t>Debt Issue</t>
  </si>
  <si>
    <t>Date</t>
  </si>
  <si>
    <t>Principal Balance</t>
  </si>
  <si>
    <t>2/15/2001</t>
  </si>
  <si>
    <t>2/15/2003</t>
  </si>
  <si>
    <t>Total Remaining Principal Balance</t>
  </si>
  <si>
    <t>TOTAL UNRESTRICTED COUNTY FUNDS</t>
  </si>
  <si>
    <t>TOTAL RESTRICTED COUNTY FUNDS</t>
  </si>
  <si>
    <t>MONTHLY FINANCIAL STATEMENTS</t>
  </si>
  <si>
    <t xml:space="preserve">Prepared By </t>
  </si>
  <si>
    <t>County Auditor's Office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</si>
  <si>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</si>
  <si>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</si>
  <si>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</si>
  <si>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</si>
  <si>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</si>
  <si>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</si>
  <si>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</si>
  <si>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</si>
  <si>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</si>
  <si>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</si>
  <si>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</si>
  <si>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MONTH</t>
  </si>
  <si>
    <t>PERCENTAGE</t>
  </si>
  <si>
    <t>ROUNDED</t>
  </si>
  <si>
    <t>DEC</t>
  </si>
  <si>
    <t>MONTHS</t>
  </si>
  <si>
    <t>THIS SECTION NOT PRINTED: USED FOR PERCENTAGES ONLY</t>
  </si>
  <si>
    <t>12-310-0130</t>
  </si>
  <si>
    <t>12-321-0801</t>
  </si>
  <si>
    <t>OVER LAST YR.</t>
  </si>
  <si>
    <t>DOUGHTERY BUILDING</t>
  </si>
  <si>
    <t>BEE COUNTY HEALTH CARE FUND  II</t>
  </si>
  <si>
    <t>HEALTH CARE FUND II</t>
  </si>
  <si>
    <t>BEE COUNTY HEALTH CARE FUND II</t>
  </si>
  <si>
    <t>MOTOR VEHICLE REGIS. &amp; TITLING</t>
  </si>
  <si>
    <t>NEED TO PUT IN FORMULA</t>
  </si>
  <si>
    <t>ABANDONED MOTOR VEHICLE FUND</t>
  </si>
  <si>
    <t>General Oblig. Refunding Bonds, Series 2003</t>
  </si>
  <si>
    <t>Put formula back in</t>
  </si>
  <si>
    <t>DISTRICT CLERK REC. MGMT &amp; PRES. FUND</t>
  </si>
  <si>
    <t>DISTRICT CLERK RECORDS MGMT &amp; PRES.</t>
  </si>
  <si>
    <t>DISTRICT CLERK RECORDS MGMT &amp; PRESERV</t>
  </si>
  <si>
    <t>TRUST</t>
  </si>
  <si>
    <t>TECHNOLOGY FUND</t>
  </si>
  <si>
    <t>CURRENT</t>
  </si>
  <si>
    <t>PROBATION BLDG.</t>
  </si>
  <si>
    <t>JUSTICE CENTER</t>
  </si>
  <si>
    <t>REFUNDING BONDS, SER 2003 I&amp;S</t>
  </si>
  <si>
    <t>Remaining to be received</t>
  </si>
  <si>
    <t>CONSTABLE PCT 3</t>
  </si>
  <si>
    <t>HWY PATROL LICENSE &amp; WEIGHT</t>
  </si>
  <si>
    <t xml:space="preserve">                                                                                                                                                                            </t>
  </si>
  <si>
    <t>12-310-0110</t>
  </si>
  <si>
    <t>12-310-0120</t>
  </si>
  <si>
    <t>BORDER SECURITY PROJECT</t>
  </si>
  <si>
    <t>SHERIFF VEH. &amp; EQUIP. REPLACE.</t>
  </si>
  <si>
    <t>PRE TRIAL INTERVENTION FUND-DA</t>
  </si>
  <si>
    <t xml:space="preserve">AD VALOREM TAXES            </t>
  </si>
  <si>
    <t xml:space="preserve">DELINQUENT TAXES             </t>
  </si>
  <si>
    <t>BORDER PROSECUTOR GRANT</t>
  </si>
  <si>
    <t>LOCAL SOLICITATION GRANT</t>
  </si>
  <si>
    <t>IT DEPARTMENT</t>
  </si>
  <si>
    <t>APPRAISAL DISTRICT</t>
  </si>
  <si>
    <t>BONDS, SER 2012</t>
  </si>
  <si>
    <t>General Oblig. Refunding Bonds, Series 2012</t>
  </si>
  <si>
    <t>Combined GO and Refunding, Series 2012</t>
  </si>
  <si>
    <t>BEE COUNTY EXPO</t>
  </si>
  <si>
    <t>STATE AGENCY FUND</t>
  </si>
  <si>
    <t>DISTRICT CLERK/CHILD ABUSE PREVENTION FUND</t>
  </si>
  <si>
    <t>DISTRICT CLERK CHILD ABUSE PREVENTION FUND</t>
  </si>
  <si>
    <t xml:space="preserve"> </t>
  </si>
  <si>
    <t>Paid</t>
  </si>
  <si>
    <t>COUNTY HOTEL OCCUPANCY TAXES</t>
  </si>
  <si>
    <t>COUNTY HOTEL OCCUPANCY TAX</t>
  </si>
  <si>
    <t>HUMAN RESOURCES DEPARTMENT</t>
  </si>
  <si>
    <t>2014 CDBG PAWNEE WATER #713065</t>
  </si>
  <si>
    <t>ASK APRIL ABOUT THIS PAGE NEEDING TO BE CHANGED</t>
  </si>
  <si>
    <t>VICTIMS ASSISTANCE COORDINATOR</t>
  </si>
  <si>
    <t>Print out, changes are only made in the month of August.</t>
  </si>
  <si>
    <t>STONEGARDEN</t>
  </si>
  <si>
    <t>SHERIFF- STONEGARDEN</t>
  </si>
  <si>
    <t>COURT REPORTERS SERVICE</t>
  </si>
  <si>
    <t>VETERAN'S SERVICE</t>
  </si>
  <si>
    <t>RISK MANAGEMENT</t>
  </si>
  <si>
    <t>FLOOD MITIGATION GRANT</t>
  </si>
  <si>
    <t>MAINTENANCE DEPT.</t>
  </si>
  <si>
    <t xml:space="preserve">  </t>
  </si>
  <si>
    <t>FLEXIBLE SPENDING ACCOUNT</t>
  </si>
  <si>
    <t>HOME RSP #2015-0026</t>
  </si>
  <si>
    <t>1874 JAIL RESTORATION PROJECT</t>
  </si>
  <si>
    <t>EXPO GATE FEES</t>
  </si>
  <si>
    <t>CP ATTY PTS/PTD</t>
  </si>
  <si>
    <t>ALL MITIGATION GRANT</t>
  </si>
  <si>
    <t>PUT FORMULA BACK FOR NOVEMBER</t>
  </si>
  <si>
    <t>060</t>
  </si>
  <si>
    <t>012</t>
  </si>
  <si>
    <t>013</t>
  </si>
  <si>
    <t>014</t>
  </si>
  <si>
    <t>015</t>
  </si>
  <si>
    <t>017</t>
  </si>
  <si>
    <t>020</t>
  </si>
  <si>
    <t>021</t>
  </si>
  <si>
    <t>022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</si>
  <si>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</si>
  <si>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</si>
  <si>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</si>
  <si>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</si>
  <si>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</si>
  <si>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</si>
  <si>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</si>
  <si>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</si>
  <si>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</si>
  <si>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</si>
  <si>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036</t>
  </si>
  <si>
    <t>047</t>
  </si>
  <si>
    <t>070</t>
  </si>
  <si>
    <t>072</t>
  </si>
  <si>
    <t>075</t>
  </si>
  <si>
    <t>081</t>
  </si>
  <si>
    <t>082</t>
  </si>
  <si>
    <t>087</t>
  </si>
  <si>
    <t>088</t>
  </si>
  <si>
    <t>089</t>
  </si>
  <si>
    <t>090</t>
  </si>
  <si>
    <t>093</t>
  </si>
  <si>
    <t>095</t>
  </si>
  <si>
    <t>023</t>
  </si>
  <si>
    <t>073</t>
  </si>
  <si>
    <t>080</t>
  </si>
  <si>
    <t>083</t>
  </si>
  <si>
    <t>069</t>
  </si>
  <si>
    <t>077</t>
  </si>
  <si>
    <t>110</t>
  </si>
  <si>
    <t>101</t>
  </si>
  <si>
    <t>2016 COLONIA FUND CONSTRUCTION</t>
  </si>
  <si>
    <t>CO ATTY PTS/PTD</t>
  </si>
  <si>
    <t>051</t>
  </si>
  <si>
    <t>JUSTICE OF THE PEACE 1</t>
  </si>
  <si>
    <t>052</t>
  </si>
  <si>
    <t>053</t>
  </si>
  <si>
    <t>054</t>
  </si>
  <si>
    <t>JUSTICE OF THE PEACE 2</t>
  </si>
  <si>
    <t>JUSTICE OF THE PEACE 3</t>
  </si>
  <si>
    <t>JUSTICE OF THE PEACE 4</t>
  </si>
  <si>
    <t>First National Bank</t>
  </si>
  <si>
    <t>ECONOMIC DEVELOPMENT</t>
  </si>
  <si>
    <t>EA CHAPTER 19</t>
  </si>
  <si>
    <t>CHAPTER 19 (EA)</t>
  </si>
  <si>
    <t>.</t>
  </si>
  <si>
    <t>071</t>
  </si>
  <si>
    <t>2018 NEW JAIL CONSTRUCTION</t>
  </si>
  <si>
    <t>First National Bank - 2018 New Construction Jail</t>
  </si>
  <si>
    <t>For The ONE Months Ending OCTOBER 31, 2017.</t>
  </si>
  <si>
    <t>AT OCTOBER 31, 2016 AND OCTOBER 31, 2017</t>
  </si>
  <si>
    <t>FOR ONE MONTHS ENDING OCTOBER 31, 2017</t>
  </si>
  <si>
    <t>BUDGET YEAR  2017-2018</t>
  </si>
  <si>
    <t>1 MONTH</t>
  </si>
  <si>
    <t>For the ONE Months Ended OCTOBER 31, 2016 and OCTOBER 31, 2017</t>
  </si>
  <si>
    <t>10/01/16 to</t>
  </si>
  <si>
    <t xml:space="preserve"> 10/01/17 to</t>
  </si>
  <si>
    <t>General Fund 2017-2018 Budgeted Revenue</t>
  </si>
  <si>
    <t>Received through 10/31/17</t>
  </si>
  <si>
    <t>FOR THE MONTH ENDED OCTOBER 31, 2017</t>
  </si>
  <si>
    <t>Budget Year  2017-2018</t>
  </si>
  <si>
    <t xml:space="preserve">CO CLERK RECORDS MGMT </t>
  </si>
  <si>
    <t>ELECTIONS EQUIPMENT CONTRACT</t>
  </si>
  <si>
    <t>COUNTY RECORDS MANAGEMENT</t>
  </si>
  <si>
    <t xml:space="preserve">COUNTY RECORDS MANAGEMENT </t>
  </si>
  <si>
    <t xml:space="preserve">OLD JAIL </t>
  </si>
  <si>
    <r>
      <t>For ONE months (8.33% of year) 5.87</t>
    </r>
    <r>
      <rPr>
        <b/>
        <sz val="10"/>
        <rFont val="Arial"/>
        <family val="2"/>
      </rPr>
      <t>%</t>
    </r>
    <r>
      <rPr>
        <sz val="10"/>
        <rFont val="Arial"/>
        <family val="0"/>
      </rPr>
      <t xml:space="preserve"> of the current budget was spent.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</si>
</sst>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"/>
    <numFmt numFmtId="165" formatCode="mmmm\ d\,\ yyyy"/>
    <numFmt numFmtId="166" formatCode="0.0000"/>
    <numFmt numFmtId="167" formatCode="0.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#,##0.000"/>
    <numFmt numFmtId="173" formatCode="0.00_);\(0.00\)"/>
    <numFmt numFmtId="174" formatCode="#,##0.0"/>
    <numFmt numFmtId="175" formatCode="[$-409]dddd\,\ mmmm\ dd\,\ yyyy"/>
    <numFmt numFmtId="176" formatCode="mm/dd/yy;@"/>
    <numFmt numFmtId="177" formatCode="[$-409]h:mm:ss\ AM/PM"/>
    <numFmt numFmtId="178" formatCode="m/d/yy;@"/>
    <numFmt numFmtId="179" formatCode="0.000%"/>
    <numFmt numFmtId="180" formatCode="0.0000%"/>
    <numFmt numFmtId="181" formatCode="#,##0.00000000000"/>
    <numFmt numFmtId="182" formatCode="#,##0.000000000000000"/>
  </numFmts>
  <fonts count="5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2"/>
      <name val="Garamond"/>
      <family val="1"/>
    </font>
    <font>
      <sz val="10"/>
      <name val="Garamond"/>
      <family val="1"/>
    </font>
    <font>
      <b/>
      <sz val="18"/>
      <name val="Garamond"/>
      <family val="1"/>
    </font>
    <font>
      <b/>
      <sz val="14"/>
      <color indexed="10"/>
      <name val="Arial"/>
      <family val="2"/>
    </font>
    <font>
      <sz val="6"/>
      <name val="Arial"/>
      <family val="2"/>
    </font>
    <font>
      <b/>
      <sz val="14"/>
      <name val="Garamond"/>
      <family val="1"/>
    </font>
    <font>
      <b/>
      <sz val="10"/>
      <color indexed="10"/>
      <name val="Arial"/>
      <family val="2"/>
    </font>
    <font>
      <sz val="18"/>
      <color indexed="10"/>
      <name val="Arial"/>
      <family val="2"/>
    </font>
    <font>
      <i/>
      <sz val="14"/>
      <color indexed="6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4" applyNumberFormat="0" applyFill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0" fontId="52" fillId="27" borderId="6" applyNumberFormat="0" applyAlignment="0" applyProtection="0"/>
    <xf numFmtId="1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4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8" xfId="0" applyNumberFormat="1" applyFill="1" applyBorder="1" applyAlignment="1">
      <alignment/>
    </xf>
    <xf numFmtId="4" fontId="0" fillId="0" borderId="7" xfId="0" applyNumberFormat="1" applyFill="1" applyBorder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3" fontId="0" fillId="0" borderId="0" xfId="43" applyFont="1" applyBorder="1" applyAlignment="1">
      <alignment/>
    </xf>
    <xf numFmtId="3" fontId="0" fillId="0" borderId="7" xfId="43" applyFont="1" applyFill="1" applyBorder="1" applyAlignment="1">
      <alignment/>
    </xf>
    <xf numFmtId="4" fontId="0" fillId="0" borderId="0" xfId="42" applyFont="1" applyBorder="1" applyAlignment="1">
      <alignment/>
    </xf>
    <xf numFmtId="4" fontId="0" fillId="0" borderId="0" xfId="42" applyFont="1" applyAlignment="1">
      <alignment/>
    </xf>
    <xf numFmtId="7" fontId="0" fillId="0" borderId="8" xfId="0" applyNumberFormat="1" applyFill="1" applyBorder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0" fontId="0" fillId="0" borderId="10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4" fontId="0" fillId="0" borderId="8" xfId="42" applyFont="1" applyFill="1" applyBorder="1" applyAlignment="1">
      <alignment/>
    </xf>
    <xf numFmtId="14" fontId="0" fillId="0" borderId="0" xfId="48" applyNumberFormat="1" applyFont="1" applyAlignment="1">
      <alignment/>
    </xf>
    <xf numFmtId="0" fontId="0" fillId="0" borderId="8" xfId="0" applyFill="1" applyBorder="1" applyAlignment="1">
      <alignment/>
    </xf>
    <xf numFmtId="10" fontId="0" fillId="0" borderId="8" xfId="0" applyNumberFormat="1" applyFill="1" applyBorder="1" applyAlignment="1">
      <alignment/>
    </xf>
    <xf numFmtId="10" fontId="0" fillId="0" borderId="0" xfId="59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8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0" fillId="0" borderId="10" xfId="43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6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43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0" fontId="0" fillId="0" borderId="0" xfId="0" applyNumberFormat="1" applyBorder="1" applyAlignment="1">
      <alignment/>
    </xf>
    <xf numFmtId="4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9" xfId="0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3" fontId="1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4" fontId="0" fillId="0" borderId="0" xfId="44" applyNumberFormat="1" applyFont="1" applyAlignment="1">
      <alignment horizontal="right"/>
    </xf>
    <xf numFmtId="0" fontId="0" fillId="0" borderId="10" xfId="0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0" fillId="0" borderId="11" xfId="0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0" fontId="0" fillId="0" borderId="11" xfId="0" applyNumberForma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0" fontId="0" fillId="0" borderId="0" xfId="0" applyNumberFormat="1" applyFill="1" applyBorder="1" applyAlignment="1">
      <alignment/>
    </xf>
    <xf numFmtId="0" fontId="16" fillId="0" borderId="0" xfId="0" applyFont="1" applyAlignment="1">
      <alignment horizontal="center"/>
    </xf>
    <xf numFmtId="15" fontId="16" fillId="0" borderId="0" xfId="0" applyNumberFormat="1" applyFont="1" applyAlignment="1">
      <alignment horizontal="center"/>
    </xf>
    <xf numFmtId="15" fontId="16" fillId="0" borderId="9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4" fontId="17" fillId="0" borderId="0" xfId="0" applyNumberFormat="1" applyFont="1" applyFill="1" applyAlignment="1">
      <alignment/>
    </xf>
    <xf numFmtId="4" fontId="17" fillId="0" borderId="19" xfId="0" applyNumberFormat="1" applyFont="1" applyBorder="1" applyAlignment="1">
      <alignment/>
    </xf>
    <xf numFmtId="4" fontId="17" fillId="0" borderId="19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4" fontId="17" fillId="0" borderId="20" xfId="0" applyNumberFormat="1" applyFont="1" applyFill="1" applyBorder="1" applyAlignment="1">
      <alignment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4" fontId="17" fillId="0" borderId="20" xfId="0" applyNumberFormat="1" applyFont="1" applyBorder="1" applyAlignment="1">
      <alignment/>
    </xf>
    <xf numFmtId="0" fontId="17" fillId="0" borderId="20" xfId="0" applyFont="1" applyBorder="1" applyAlignment="1">
      <alignment/>
    </xf>
    <xf numFmtId="0" fontId="16" fillId="0" borderId="11" xfId="0" applyFont="1" applyBorder="1" applyAlignment="1">
      <alignment/>
    </xf>
    <xf numFmtId="4" fontId="16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176" fontId="4" fillId="0" borderId="9" xfId="0" applyNumberFormat="1" applyFont="1" applyBorder="1" applyAlignment="1">
      <alignment horizontal="center"/>
    </xf>
    <xf numFmtId="178" fontId="0" fillId="0" borderId="0" xfId="0" applyNumberFormat="1" applyAlignment="1">
      <alignment horizontal="center"/>
    </xf>
    <xf numFmtId="0" fontId="18" fillId="0" borderId="0" xfId="0" applyFont="1" applyAlignment="1">
      <alignment/>
    </xf>
    <xf numFmtId="176" fontId="0" fillId="0" borderId="0" xfId="0" applyNumberFormat="1" applyAlignment="1">
      <alignment horizontal="center"/>
    </xf>
    <xf numFmtId="176" fontId="4" fillId="0" borderId="9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8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8" xfId="0" applyNumberFormat="1" applyFont="1" applyFill="1" applyBorder="1" applyAlignment="1">
      <alignment/>
    </xf>
    <xf numFmtId="4" fontId="0" fillId="0" borderId="8" xfId="42" applyFont="1" applyBorder="1" applyAlignment="1">
      <alignment/>
    </xf>
    <xf numFmtId="10" fontId="0" fillId="33" borderId="0" xfId="0" applyNumberFormat="1" applyFill="1" applyBorder="1" applyAlignment="1">
      <alignment/>
    </xf>
    <xf numFmtId="4" fontId="0" fillId="0" borderId="0" xfId="0" applyNumberFormat="1" applyAlignment="1">
      <alignment horizontal="left"/>
    </xf>
    <xf numFmtId="3" fontId="0" fillId="0" borderId="0" xfId="0" applyNumberFormat="1" applyFont="1" applyFill="1" applyAlignment="1">
      <alignment/>
    </xf>
    <xf numFmtId="4" fontId="0" fillId="0" borderId="0" xfId="42" applyFont="1" applyFill="1" applyAlignment="1">
      <alignment/>
    </xf>
    <xf numFmtId="10" fontId="0" fillId="0" borderId="0" xfId="0" applyNumberFormat="1" applyFill="1" applyAlignment="1">
      <alignment/>
    </xf>
    <xf numFmtId="3" fontId="4" fillId="0" borderId="8" xfId="42" applyNumberFormat="1" applyFont="1" applyFill="1" applyBorder="1" applyAlignment="1">
      <alignment/>
    </xf>
    <xf numFmtId="3" fontId="0" fillId="0" borderId="0" xfId="42" applyNumberFormat="1" applyFont="1" applyAlignment="1">
      <alignment/>
    </xf>
    <xf numFmtId="3" fontId="4" fillId="0" borderId="0" xfId="42" applyNumberFormat="1" applyFont="1" applyBorder="1" applyAlignment="1">
      <alignment horizontal="center"/>
    </xf>
    <xf numFmtId="3" fontId="0" fillId="0" borderId="0" xfId="42" applyNumberFormat="1" applyFont="1" applyFill="1" applyAlignment="1">
      <alignment/>
    </xf>
    <xf numFmtId="3" fontId="0" fillId="0" borderId="0" xfId="42" applyNumberFormat="1" applyFont="1" applyFill="1" applyBorder="1" applyAlignment="1">
      <alignment/>
    </xf>
    <xf numFmtId="3" fontId="0" fillId="0" borderId="0" xfId="42" applyNumberFormat="1" applyFont="1" applyBorder="1" applyAlignment="1">
      <alignment/>
    </xf>
    <xf numFmtId="3" fontId="0" fillId="0" borderId="7" xfId="42" applyNumberFormat="1" applyFont="1" applyFill="1" applyBorder="1" applyAlignment="1">
      <alignment/>
    </xf>
    <xf numFmtId="3" fontId="0" fillId="0" borderId="0" xfId="42" applyNumberFormat="1" applyFont="1" applyAlignment="1">
      <alignment horizontal="right"/>
    </xf>
    <xf numFmtId="176" fontId="4" fillId="0" borderId="9" xfId="42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20" fillId="0" borderId="0" xfId="0" applyFont="1" applyAlignment="1">
      <alignment wrapText="1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0" fillId="0" borderId="0" xfId="42" applyNumberFormat="1" applyFont="1" applyAlignment="1">
      <alignment/>
    </xf>
    <xf numFmtId="4" fontId="0" fillId="0" borderId="0" xfId="42" applyNumberFormat="1" applyFont="1" applyFill="1" applyAlignment="1">
      <alignment/>
    </xf>
    <xf numFmtId="4" fontId="0" fillId="0" borderId="19" xfId="42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78" fontId="16" fillId="0" borderId="9" xfId="0" applyNumberFormat="1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22" fontId="0" fillId="0" borderId="0" xfId="0" applyNumberFormat="1" applyFont="1" applyAlignment="1">
      <alignment horizontal="center"/>
    </xf>
    <xf numFmtId="3" fontId="24" fillId="0" borderId="0" xfId="42" applyNumberFormat="1" applyFont="1" applyFill="1" applyBorder="1" applyAlignment="1">
      <alignment/>
    </xf>
    <xf numFmtId="3" fontId="0" fillId="0" borderId="0" xfId="43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1" xfId="43" applyFont="1" applyFill="1" applyBorder="1" applyAlignment="1">
      <alignment horizontal="center"/>
    </xf>
    <xf numFmtId="10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181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180" fontId="17" fillId="0" borderId="0" xfId="0" applyNumberFormat="1" applyFont="1" applyFill="1" applyAlignment="1">
      <alignment horizontal="center"/>
    </xf>
    <xf numFmtId="4" fontId="1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27" fillId="0" borderId="0" xfId="0" applyNumberFormat="1" applyFont="1" applyBorder="1" applyAlignment="1">
      <alignment/>
    </xf>
    <xf numFmtId="10" fontId="17" fillId="0" borderId="0" xfId="0" applyNumberFormat="1" applyFont="1" applyFill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80" fontId="17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2"/>
  <sheetViews>
    <sheetView zoomScaleSheetLayoutView="150" zoomScalePageLayoutView="0" workbookViewId="0" topLeftCell="A1">
      <selection activeCell="A13" sqref="A13"/>
    </sheetView>
  </sheetViews>
  <sheetFormatPr defaultColWidth="9.140625" defaultRowHeight="12.75"/>
  <cols>
    <col min="1" max="1" width="82.421875" style="0" customWidth="1"/>
  </cols>
  <sheetData>
    <row r="1" ht="12.75">
      <c r="A1" s="43"/>
    </row>
    <row r="2" ht="12.75">
      <c r="A2" s="43"/>
    </row>
    <row r="3" ht="12.75">
      <c r="A3" s="43"/>
    </row>
    <row r="4" ht="12.75">
      <c r="A4" s="43"/>
    </row>
    <row r="5" ht="12.75">
      <c r="A5" s="43"/>
    </row>
    <row r="6" ht="12.75">
      <c r="A6" s="43"/>
    </row>
    <row r="7" ht="12.75">
      <c r="A7" s="43"/>
    </row>
    <row r="8" ht="18.75">
      <c r="A8" s="72" t="s">
        <v>126</v>
      </c>
    </row>
    <row r="9" ht="12.75">
      <c r="A9" s="46"/>
    </row>
    <row r="10" ht="23.25">
      <c r="A10" s="47" t="s">
        <v>165</v>
      </c>
    </row>
    <row r="11" ht="12.75">
      <c r="A11" s="46"/>
    </row>
    <row r="12" ht="18.75">
      <c r="A12" s="72" t="s">
        <v>310</v>
      </c>
    </row>
    <row r="13" ht="15.75">
      <c r="A13" s="45" t="s">
        <v>228</v>
      </c>
    </row>
    <row r="14" ht="12.75">
      <c r="A14" s="46"/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25" ht="12.75">
      <c r="A25" s="46"/>
    </row>
    <row r="26" ht="12.75">
      <c r="A26" s="46"/>
    </row>
    <row r="27" ht="12.75">
      <c r="A27" s="46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ht="12.75">
      <c r="A33" s="46"/>
    </row>
    <row r="34" ht="12.75">
      <c r="A34" s="46"/>
    </row>
    <row r="35" ht="12.75">
      <c r="A35" s="46"/>
    </row>
    <row r="36" ht="12.75">
      <c r="A36" s="46"/>
    </row>
    <row r="37" ht="12.75">
      <c r="A37" s="46"/>
    </row>
    <row r="38" ht="12.75">
      <c r="A38" s="46"/>
    </row>
    <row r="39" ht="12.75">
      <c r="A39" s="46"/>
    </row>
    <row r="40" ht="12.75">
      <c r="A40" s="46"/>
    </row>
    <row r="41" ht="12.75">
      <c r="A41" s="46"/>
    </row>
    <row r="42" ht="18.75">
      <c r="A42" s="72" t="s">
        <v>166</v>
      </c>
    </row>
    <row r="43" ht="18.75">
      <c r="A43" s="72" t="s">
        <v>167</v>
      </c>
    </row>
    <row r="44" ht="12.75">
      <c r="A44" s="46"/>
    </row>
    <row r="45" ht="12.75">
      <c r="A45" s="44"/>
    </row>
    <row r="46" ht="15.75">
      <c r="A46" s="146"/>
    </row>
    <row r="47" ht="12.75">
      <c r="A47" s="44"/>
    </row>
    <row r="48" ht="12.75">
      <c r="A48" s="44"/>
    </row>
    <row r="49" ht="12.75">
      <c r="A49" s="44"/>
    </row>
    <row r="50" ht="12.75">
      <c r="A50" s="44"/>
    </row>
    <row r="51" ht="12.75">
      <c r="A51" s="44"/>
    </row>
    <row r="52" ht="12.75">
      <c r="A52" s="44"/>
    </row>
  </sheetData>
  <sheetProtection/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I70"/>
  <sheetViews>
    <sheetView zoomScalePageLayoutView="0" workbookViewId="0" topLeftCell="A1">
      <pane xSplit="3" ySplit="7" topLeftCell="D4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C68" sqref="C68"/>
    </sheetView>
  </sheetViews>
  <sheetFormatPr defaultColWidth="9.140625" defaultRowHeight="12.75"/>
  <cols>
    <col min="1" max="1" width="6.00390625" style="2" customWidth="1"/>
    <col min="2" max="2" width="46.8515625" style="0" customWidth="1"/>
    <col min="3" max="3" width="1.28515625" style="0" customWidth="1"/>
    <col min="4" max="4" width="14.140625" style="0" customWidth="1"/>
    <col min="5" max="5" width="1.57421875" style="0" customWidth="1"/>
    <col min="6" max="6" width="14.57421875" style="0" customWidth="1"/>
    <col min="7" max="7" width="1.7109375" style="0" customWidth="1"/>
    <col min="8" max="8" width="15.00390625" style="0" customWidth="1"/>
    <col min="9" max="9" width="1.8515625" style="0" customWidth="1"/>
    <col min="10" max="10" width="16.421875" style="76" customWidth="1"/>
    <col min="11" max="11" width="1.1484375" style="0" customWidth="1"/>
    <col min="14" max="14" width="13.00390625" style="0" bestFit="1" customWidth="1"/>
  </cols>
  <sheetData>
    <row r="1" spans="1:10" ht="18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8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8">
      <c r="A3" s="168">
        <v>43039</v>
      </c>
      <c r="B3" s="168"/>
      <c r="C3" s="168"/>
      <c r="D3" s="168"/>
      <c r="E3" s="168"/>
      <c r="F3" s="168"/>
      <c r="G3" s="168"/>
      <c r="H3" s="168"/>
      <c r="I3" s="168"/>
      <c r="J3" s="168"/>
    </row>
    <row r="4" ht="18" customHeight="1">
      <c r="A4" s="25"/>
    </row>
    <row r="5" spans="1:20" ht="18" customHeight="1">
      <c r="A5" s="1"/>
      <c r="H5" s="8"/>
      <c r="I5" s="7"/>
      <c r="J5" s="141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8" customHeight="1">
      <c r="A6" s="87" t="s">
        <v>2</v>
      </c>
      <c r="B6" s="86"/>
      <c r="C6" s="86"/>
      <c r="D6" s="86" t="s">
        <v>3</v>
      </c>
      <c r="E6" s="86"/>
      <c r="F6" s="86" t="s">
        <v>4</v>
      </c>
      <c r="G6" s="86"/>
      <c r="H6" s="86" t="s">
        <v>200</v>
      </c>
      <c r="I6" s="86"/>
      <c r="J6" s="142" t="s">
        <v>5</v>
      </c>
      <c r="K6" s="86"/>
      <c r="L6" s="8"/>
      <c r="M6" s="8"/>
      <c r="N6" s="8"/>
      <c r="O6" s="8"/>
      <c r="P6" s="8"/>
      <c r="Q6" s="8"/>
      <c r="R6" s="7"/>
      <c r="S6" s="7"/>
      <c r="T6" s="7"/>
    </row>
    <row r="7" spans="1:17" ht="18" customHeight="1" thickBot="1">
      <c r="A7" s="88" t="s">
        <v>6</v>
      </c>
      <c r="B7" s="89" t="s">
        <v>7</v>
      </c>
      <c r="C7" s="89"/>
      <c r="D7" s="89" t="s">
        <v>8</v>
      </c>
      <c r="E7" s="89"/>
      <c r="F7" s="89" t="s">
        <v>9</v>
      </c>
      <c r="G7" s="89"/>
      <c r="H7" s="89" t="s">
        <v>9</v>
      </c>
      <c r="I7" s="89"/>
      <c r="J7" s="143">
        <f>A3</f>
        <v>43039</v>
      </c>
      <c r="K7" s="86"/>
      <c r="L7" s="8"/>
      <c r="M7" s="8"/>
      <c r="N7" s="8"/>
      <c r="O7" s="8"/>
      <c r="P7" s="8"/>
      <c r="Q7" s="8"/>
    </row>
    <row r="8" spans="1:11" ht="18" customHeight="1">
      <c r="A8" s="90"/>
      <c r="B8" s="91"/>
      <c r="C8" s="91"/>
      <c r="D8" s="91"/>
      <c r="E8" s="91"/>
      <c r="F8" s="91"/>
      <c r="G8" s="91"/>
      <c r="H8" s="91"/>
      <c r="I8" s="91"/>
      <c r="J8" s="100"/>
      <c r="K8" s="91"/>
    </row>
    <row r="9" spans="1:11" ht="18" customHeight="1">
      <c r="A9" s="159" t="s">
        <v>253</v>
      </c>
      <c r="B9" s="100" t="s">
        <v>10</v>
      </c>
      <c r="C9" s="91"/>
      <c r="D9" s="92">
        <v>921065.97</v>
      </c>
      <c r="E9" s="92"/>
      <c r="F9" s="92">
        <v>1462.52</v>
      </c>
      <c r="G9" s="92">
        <v>14</v>
      </c>
      <c r="H9" s="92">
        <v>1766373.95</v>
      </c>
      <c r="I9" s="92"/>
      <c r="J9" s="93">
        <f>D9+F9+H9</f>
        <v>2688902.44</v>
      </c>
      <c r="K9" s="92"/>
    </row>
    <row r="10" spans="1:11" ht="18" customHeight="1">
      <c r="A10" s="159" t="s">
        <v>254</v>
      </c>
      <c r="B10" s="91" t="s">
        <v>197</v>
      </c>
      <c r="C10" s="91"/>
      <c r="D10" s="92">
        <v>55381.54</v>
      </c>
      <c r="E10" s="92"/>
      <c r="F10" s="92">
        <v>0</v>
      </c>
      <c r="G10" s="92"/>
      <c r="H10" s="92">
        <v>0</v>
      </c>
      <c r="I10" s="92"/>
      <c r="J10" s="93">
        <f>D10+F10+H10</f>
        <v>55381.54</v>
      </c>
      <c r="K10" s="92"/>
    </row>
    <row r="11" spans="1:11" ht="18" customHeight="1">
      <c r="A11" s="159" t="s">
        <v>255</v>
      </c>
      <c r="B11" s="91" t="s">
        <v>322</v>
      </c>
      <c r="C11" s="91"/>
      <c r="D11" s="92">
        <v>303342.68</v>
      </c>
      <c r="E11" s="92"/>
      <c r="F11" s="92">
        <v>130.37</v>
      </c>
      <c r="G11" s="92"/>
      <c r="H11" s="92">
        <v>0</v>
      </c>
      <c r="I11" s="92"/>
      <c r="J11" s="93">
        <f aca="true" t="shared" si="0" ref="J11:J40">SUM(D11:H11)</f>
        <v>303473.05</v>
      </c>
      <c r="K11" s="93"/>
    </row>
    <row r="12" spans="1:11" ht="18" customHeight="1">
      <c r="A12" s="159" t="s">
        <v>256</v>
      </c>
      <c r="B12" s="91" t="s">
        <v>323</v>
      </c>
      <c r="C12" s="91"/>
      <c r="D12" s="92">
        <v>16470.05</v>
      </c>
      <c r="E12" s="92"/>
      <c r="F12" s="92">
        <v>0</v>
      </c>
      <c r="G12" s="92"/>
      <c r="H12" s="92">
        <v>0</v>
      </c>
      <c r="I12" s="92"/>
      <c r="J12" s="93">
        <f t="shared" si="0"/>
        <v>16470.05</v>
      </c>
      <c r="K12" s="92"/>
    </row>
    <row r="13" spans="1:11" ht="18" customHeight="1">
      <c r="A13" s="159" t="s">
        <v>257</v>
      </c>
      <c r="B13" s="91" t="s">
        <v>11</v>
      </c>
      <c r="C13" s="91"/>
      <c r="D13" s="92">
        <v>15533.02</v>
      </c>
      <c r="E13" s="92"/>
      <c r="F13" s="92">
        <v>32.31</v>
      </c>
      <c r="G13" s="92"/>
      <c r="H13" s="92">
        <v>0</v>
      </c>
      <c r="I13" s="92"/>
      <c r="J13" s="93">
        <f t="shared" si="0"/>
        <v>15565.33</v>
      </c>
      <c r="K13" s="92"/>
    </row>
    <row r="14" spans="1:11" ht="18" customHeight="1">
      <c r="A14" s="159" t="s">
        <v>258</v>
      </c>
      <c r="B14" s="91" t="s">
        <v>12</v>
      </c>
      <c r="C14" s="91"/>
      <c r="D14" s="92">
        <v>716144.61</v>
      </c>
      <c r="E14" s="92"/>
      <c r="F14" s="92">
        <v>3173.99</v>
      </c>
      <c r="G14" s="92"/>
      <c r="H14" s="92">
        <v>0</v>
      </c>
      <c r="I14" s="92"/>
      <c r="J14" s="93">
        <f t="shared" si="0"/>
        <v>719318.6</v>
      </c>
      <c r="K14" s="92"/>
    </row>
    <row r="15" spans="1:11" ht="18" customHeight="1">
      <c r="A15" s="159" t="s">
        <v>259</v>
      </c>
      <c r="B15" s="100" t="s">
        <v>13</v>
      </c>
      <c r="C15" s="91"/>
      <c r="D15" s="92">
        <v>316412.96</v>
      </c>
      <c r="E15" s="92"/>
      <c r="F15" s="92">
        <v>0</v>
      </c>
      <c r="G15" s="92"/>
      <c r="H15" s="92">
        <v>0</v>
      </c>
      <c r="I15" s="92"/>
      <c r="J15" s="93">
        <f t="shared" si="0"/>
        <v>316412.96</v>
      </c>
      <c r="K15" s="92"/>
    </row>
    <row r="16" spans="1:11" ht="18" customHeight="1">
      <c r="A16" s="159" t="s">
        <v>260</v>
      </c>
      <c r="B16" s="91" t="s">
        <v>14</v>
      </c>
      <c r="C16" s="91"/>
      <c r="D16" s="92">
        <v>16173.79</v>
      </c>
      <c r="E16" s="92"/>
      <c r="F16" s="92">
        <v>24.68</v>
      </c>
      <c r="G16" s="92"/>
      <c r="H16" s="92">
        <v>0</v>
      </c>
      <c r="I16" s="92"/>
      <c r="J16" s="93">
        <f t="shared" si="0"/>
        <v>16198.470000000001</v>
      </c>
      <c r="K16" s="92"/>
    </row>
    <row r="17" spans="1:11" ht="18" customHeight="1">
      <c r="A17" s="159" t="s">
        <v>261</v>
      </c>
      <c r="B17" s="91" t="s">
        <v>239</v>
      </c>
      <c r="C17" s="91"/>
      <c r="D17" s="92">
        <v>9353</v>
      </c>
      <c r="E17" s="92"/>
      <c r="F17" s="92">
        <v>0</v>
      </c>
      <c r="G17" s="92"/>
      <c r="H17" s="92">
        <v>0</v>
      </c>
      <c r="I17" s="92"/>
      <c r="J17" s="93">
        <f t="shared" si="0"/>
        <v>9353</v>
      </c>
      <c r="K17" s="92"/>
    </row>
    <row r="18" spans="1:11" ht="18" customHeight="1">
      <c r="A18" s="159" t="s">
        <v>262</v>
      </c>
      <c r="B18" s="100" t="s">
        <v>16</v>
      </c>
      <c r="C18" s="91"/>
      <c r="D18" s="92">
        <v>67109.49</v>
      </c>
      <c r="E18" s="92"/>
      <c r="F18" s="92">
        <v>20.41</v>
      </c>
      <c r="G18" s="92"/>
      <c r="H18" s="92">
        <v>0</v>
      </c>
      <c r="I18" s="92"/>
      <c r="J18" s="93">
        <f t="shared" si="0"/>
        <v>67129.90000000001</v>
      </c>
      <c r="K18" s="92"/>
    </row>
    <row r="19" spans="1:11" ht="18" customHeight="1">
      <c r="A19" s="159" t="s">
        <v>263</v>
      </c>
      <c r="B19" s="91" t="s">
        <v>324</v>
      </c>
      <c r="C19" s="91"/>
      <c r="D19" s="92">
        <v>34157.31</v>
      </c>
      <c r="E19" s="92"/>
      <c r="F19" s="92">
        <v>507.35</v>
      </c>
      <c r="G19" s="92"/>
      <c r="H19" s="92">
        <v>0</v>
      </c>
      <c r="I19" s="92"/>
      <c r="J19" s="93">
        <f t="shared" si="0"/>
        <v>34664.659999999996</v>
      </c>
      <c r="K19" s="92"/>
    </row>
    <row r="20" spans="1:11" ht="18" customHeight="1">
      <c r="A20" s="159" t="s">
        <v>264</v>
      </c>
      <c r="B20" s="91" t="s">
        <v>17</v>
      </c>
      <c r="C20" s="91"/>
      <c r="D20" s="92">
        <v>126418.77</v>
      </c>
      <c r="E20" s="92"/>
      <c r="F20" s="92">
        <v>0</v>
      </c>
      <c r="G20" s="92"/>
      <c r="H20" s="92">
        <v>0</v>
      </c>
      <c r="I20" s="92"/>
      <c r="J20" s="93">
        <f t="shared" si="0"/>
        <v>126418.77</v>
      </c>
      <c r="K20" s="92"/>
    </row>
    <row r="21" spans="1:11" ht="18" customHeight="1">
      <c r="A21" s="159" t="s">
        <v>265</v>
      </c>
      <c r="B21" s="91" t="s">
        <v>18</v>
      </c>
      <c r="C21" s="91"/>
      <c r="D21" s="92">
        <v>6180.99</v>
      </c>
      <c r="E21" s="92"/>
      <c r="F21" s="92">
        <v>0</v>
      </c>
      <c r="G21" s="92"/>
      <c r="H21" s="92">
        <v>0</v>
      </c>
      <c r="I21" s="92"/>
      <c r="J21" s="93">
        <f t="shared" si="0"/>
        <v>6180.99</v>
      </c>
      <c r="K21" s="92"/>
    </row>
    <row r="22" spans="1:11" ht="18" customHeight="1">
      <c r="A22" s="159" t="s">
        <v>266</v>
      </c>
      <c r="B22" s="91" t="s">
        <v>212</v>
      </c>
      <c r="C22" s="91"/>
      <c r="D22" s="92">
        <v>37634.85</v>
      </c>
      <c r="E22" s="92"/>
      <c r="F22" s="92">
        <v>0</v>
      </c>
      <c r="G22" s="92"/>
      <c r="H22" s="92">
        <v>0</v>
      </c>
      <c r="I22" s="92"/>
      <c r="J22" s="93">
        <f>SUM(D22:H22)</f>
        <v>37634.85</v>
      </c>
      <c r="K22" s="92"/>
    </row>
    <row r="23" spans="1:11" ht="18" customHeight="1">
      <c r="A23" s="159" t="s">
        <v>267</v>
      </c>
      <c r="B23" s="91" t="s">
        <v>194</v>
      </c>
      <c r="C23" s="91"/>
      <c r="D23" s="92">
        <v>39434.9</v>
      </c>
      <c r="E23" s="92"/>
      <c r="F23" s="92">
        <v>8.39</v>
      </c>
      <c r="G23" s="92"/>
      <c r="H23" s="92">
        <v>0</v>
      </c>
      <c r="I23" s="92"/>
      <c r="J23" s="93">
        <f t="shared" si="0"/>
        <v>39443.29</v>
      </c>
      <c r="K23" s="92"/>
    </row>
    <row r="24" spans="1:11" ht="18" customHeight="1">
      <c r="A24" s="159" t="s">
        <v>268</v>
      </c>
      <c r="B24" s="91" t="s">
        <v>250</v>
      </c>
      <c r="C24" s="91"/>
      <c r="D24" s="92">
        <v>0</v>
      </c>
      <c r="E24" s="92"/>
      <c r="F24" s="92">
        <v>0</v>
      </c>
      <c r="G24" s="92"/>
      <c r="H24" s="92">
        <v>0</v>
      </c>
      <c r="I24" s="92"/>
      <c r="J24" s="93">
        <f>SUM(D24:H24)</f>
        <v>0</v>
      </c>
      <c r="K24" s="162"/>
    </row>
    <row r="25" spans="1:11" ht="18" customHeight="1">
      <c r="A25" s="159" t="s">
        <v>269</v>
      </c>
      <c r="B25" s="91" t="s">
        <v>237</v>
      </c>
      <c r="C25" s="91"/>
      <c r="D25" s="92">
        <v>22365.73</v>
      </c>
      <c r="E25" s="92"/>
      <c r="F25" s="92">
        <v>0</v>
      </c>
      <c r="G25" s="92"/>
      <c r="H25" s="92">
        <v>0</v>
      </c>
      <c r="I25" s="92"/>
      <c r="J25" s="93">
        <f>SUM(D25:H25)</f>
        <v>22365.73</v>
      </c>
      <c r="K25" s="92"/>
    </row>
    <row r="26" spans="1:11" ht="18" customHeight="1">
      <c r="A26" s="159" t="s">
        <v>270</v>
      </c>
      <c r="B26" s="91" t="s">
        <v>245</v>
      </c>
      <c r="C26" s="91"/>
      <c r="D26" s="92">
        <v>5582.46</v>
      </c>
      <c r="E26" s="92"/>
      <c r="F26" s="92">
        <v>0</v>
      </c>
      <c r="G26" s="92"/>
      <c r="H26" s="92">
        <v>0</v>
      </c>
      <c r="I26" s="92"/>
      <c r="J26" s="93">
        <f>SUM(D26:H26)</f>
        <v>5582.46</v>
      </c>
      <c r="K26" s="92"/>
    </row>
    <row r="27" spans="1:11" ht="18" customHeight="1">
      <c r="A27" s="159" t="s">
        <v>271</v>
      </c>
      <c r="B27" s="91" t="s">
        <v>246</v>
      </c>
      <c r="C27" s="91"/>
      <c r="D27" s="92">
        <v>0</v>
      </c>
      <c r="E27" s="92"/>
      <c r="F27" s="92">
        <v>0</v>
      </c>
      <c r="G27" s="92"/>
      <c r="H27" s="92">
        <v>0</v>
      </c>
      <c r="I27" s="92"/>
      <c r="J27" s="93">
        <f>SUM(D27:H27)</f>
        <v>0</v>
      </c>
      <c r="K27" s="162"/>
    </row>
    <row r="28" spans="1:11" ht="18" customHeight="1">
      <c r="A28" s="159" t="s">
        <v>272</v>
      </c>
      <c r="B28" s="91" t="s">
        <v>20</v>
      </c>
      <c r="C28" s="91"/>
      <c r="D28" s="92">
        <v>101046.11</v>
      </c>
      <c r="E28" s="92"/>
      <c r="F28" s="92">
        <v>225.92</v>
      </c>
      <c r="G28" s="92"/>
      <c r="H28" s="92">
        <v>0</v>
      </c>
      <c r="I28" s="92"/>
      <c r="J28" s="93">
        <f t="shared" si="0"/>
        <v>101272.03</v>
      </c>
      <c r="K28" s="92"/>
    </row>
    <row r="29" spans="1:11" ht="18" customHeight="1">
      <c r="A29" s="159" t="s">
        <v>273</v>
      </c>
      <c r="B29" s="91" t="s">
        <v>230</v>
      </c>
      <c r="C29" s="91"/>
      <c r="D29" s="92">
        <v>39172.01</v>
      </c>
      <c r="E29" s="92"/>
      <c r="F29" s="92">
        <v>0</v>
      </c>
      <c r="G29" s="92"/>
      <c r="H29" s="92">
        <v>0</v>
      </c>
      <c r="I29" s="92"/>
      <c r="J29" s="93">
        <f>SUM(D29:H29)</f>
        <v>39172.01</v>
      </c>
      <c r="K29" s="92"/>
    </row>
    <row r="30" spans="1:11" ht="18" customHeight="1">
      <c r="A30" s="159" t="s">
        <v>274</v>
      </c>
      <c r="B30" s="91" t="s">
        <v>247</v>
      </c>
      <c r="C30" s="91"/>
      <c r="D30" s="92">
        <v>79</v>
      </c>
      <c r="E30" s="92"/>
      <c r="F30" s="92">
        <v>0</v>
      </c>
      <c r="G30" s="92"/>
      <c r="H30" s="92">
        <v>0</v>
      </c>
      <c r="I30" s="92"/>
      <c r="J30" s="93">
        <f>SUM(D30:H30)</f>
        <v>79</v>
      </c>
      <c r="K30" s="92"/>
    </row>
    <row r="31" spans="1:11" ht="18" customHeight="1">
      <c r="A31" s="159" t="s">
        <v>275</v>
      </c>
      <c r="B31" s="91" t="s">
        <v>242</v>
      </c>
      <c r="C31" s="91"/>
      <c r="D31" s="92">
        <v>3774.68</v>
      </c>
      <c r="E31" s="92"/>
      <c r="F31" s="92">
        <v>0</v>
      </c>
      <c r="G31" s="92"/>
      <c r="H31" s="92">
        <v>0</v>
      </c>
      <c r="I31" s="92"/>
      <c r="J31" s="93">
        <f t="shared" si="0"/>
        <v>3774.68</v>
      </c>
      <c r="K31" s="162"/>
    </row>
    <row r="32" spans="1:11" ht="18" customHeight="1">
      <c r="A32" s="159" t="s">
        <v>276</v>
      </c>
      <c r="B32" s="91" t="s">
        <v>225</v>
      </c>
      <c r="C32" s="91"/>
      <c r="D32" s="92">
        <v>4.97</v>
      </c>
      <c r="E32" s="92"/>
      <c r="F32" s="92">
        <v>0</v>
      </c>
      <c r="G32" s="92"/>
      <c r="H32" s="92">
        <v>0</v>
      </c>
      <c r="I32" s="92"/>
      <c r="J32" s="93">
        <f>SUM(D32:H32)</f>
        <v>4.97</v>
      </c>
      <c r="K32" s="92"/>
    </row>
    <row r="33" spans="1:11" ht="18" customHeight="1">
      <c r="A33" s="159" t="s">
        <v>277</v>
      </c>
      <c r="B33" s="91" t="s">
        <v>201</v>
      </c>
      <c r="C33" s="91"/>
      <c r="D33" s="92">
        <v>85342.7</v>
      </c>
      <c r="E33" s="92"/>
      <c r="F33" s="92">
        <v>99.73</v>
      </c>
      <c r="G33" s="92"/>
      <c r="H33" s="92">
        <v>0</v>
      </c>
      <c r="I33" s="92"/>
      <c r="J33" s="93">
        <f t="shared" si="0"/>
        <v>85442.43</v>
      </c>
      <c r="K33" s="92"/>
    </row>
    <row r="34" spans="1:11" ht="18" customHeight="1">
      <c r="A34" s="159" t="s">
        <v>278</v>
      </c>
      <c r="B34" s="91" t="s">
        <v>214</v>
      </c>
      <c r="C34" s="91"/>
      <c r="D34" s="92">
        <v>20661.47</v>
      </c>
      <c r="E34" s="92"/>
      <c r="F34" s="92">
        <v>0</v>
      </c>
      <c r="G34" s="92"/>
      <c r="H34" s="92">
        <v>0</v>
      </c>
      <c r="I34" s="92"/>
      <c r="J34" s="93">
        <f t="shared" si="0"/>
        <v>20661.47</v>
      </c>
      <c r="K34" s="92"/>
    </row>
    <row r="35" spans="1:11" ht="18" customHeight="1">
      <c r="A35" s="159" t="s">
        <v>279</v>
      </c>
      <c r="B35" s="91" t="s">
        <v>217</v>
      </c>
      <c r="C35" s="91"/>
      <c r="D35" s="92">
        <v>15420.03</v>
      </c>
      <c r="E35" s="92"/>
      <c r="F35" s="92">
        <v>0</v>
      </c>
      <c r="G35" s="92"/>
      <c r="H35" s="92">
        <v>0</v>
      </c>
      <c r="I35" s="92"/>
      <c r="J35" s="93">
        <f t="shared" si="0"/>
        <v>15420.03</v>
      </c>
      <c r="K35" s="92"/>
    </row>
    <row r="36" spans="1:11" ht="18" customHeight="1">
      <c r="A36" s="159" t="s">
        <v>280</v>
      </c>
      <c r="B36" s="140" t="s">
        <v>226</v>
      </c>
      <c r="C36" s="91"/>
      <c r="D36" s="92">
        <v>16270.26</v>
      </c>
      <c r="E36" s="92"/>
      <c r="F36" s="92">
        <v>0</v>
      </c>
      <c r="G36" s="92"/>
      <c r="H36" s="92">
        <v>0</v>
      </c>
      <c r="I36" s="92"/>
      <c r="J36" s="93">
        <f>SUM(D36:H36)</f>
        <v>16270.26</v>
      </c>
      <c r="K36" s="92"/>
    </row>
    <row r="37" spans="1:11" ht="18" customHeight="1">
      <c r="A37" s="159" t="s">
        <v>281</v>
      </c>
      <c r="B37" s="91" t="s">
        <v>24</v>
      </c>
      <c r="C37" s="91"/>
      <c r="D37" s="92">
        <v>3463.9</v>
      </c>
      <c r="E37" s="92"/>
      <c r="F37" s="92">
        <v>0</v>
      </c>
      <c r="G37" s="92"/>
      <c r="H37" s="92">
        <v>0</v>
      </c>
      <c r="I37" s="92"/>
      <c r="J37" s="93">
        <f t="shared" si="0"/>
        <v>3463.9</v>
      </c>
      <c r="K37" s="92"/>
    </row>
    <row r="38" spans="1:11" ht="18" customHeight="1">
      <c r="A38" s="159" t="s">
        <v>282</v>
      </c>
      <c r="B38" s="91" t="s">
        <v>293</v>
      </c>
      <c r="C38" s="91"/>
      <c r="D38" s="92">
        <v>23961.05</v>
      </c>
      <c r="E38" s="92"/>
      <c r="F38" s="92">
        <v>0</v>
      </c>
      <c r="G38" s="92"/>
      <c r="H38" s="92">
        <v>0</v>
      </c>
      <c r="I38" s="92"/>
      <c r="J38" s="93">
        <f t="shared" si="0"/>
        <v>23961.05</v>
      </c>
      <c r="K38" s="92"/>
    </row>
    <row r="39" spans="1:11" ht="18" customHeight="1">
      <c r="A39" s="159" t="s">
        <v>283</v>
      </c>
      <c r="B39" s="91" t="s">
        <v>25</v>
      </c>
      <c r="C39" s="91"/>
      <c r="D39" s="92">
        <v>46289.25</v>
      </c>
      <c r="E39" s="92"/>
      <c r="F39" s="92">
        <v>565.32</v>
      </c>
      <c r="G39" s="92"/>
      <c r="H39" s="92">
        <v>0</v>
      </c>
      <c r="I39" s="92"/>
      <c r="J39" s="93">
        <f t="shared" si="0"/>
        <v>46854.57</v>
      </c>
      <c r="K39" s="92"/>
    </row>
    <row r="40" spans="1:11" ht="18" customHeight="1">
      <c r="A40" s="159" t="s">
        <v>291</v>
      </c>
      <c r="B40" s="91" t="s">
        <v>292</v>
      </c>
      <c r="C40" s="91"/>
      <c r="D40" s="92">
        <v>0</v>
      </c>
      <c r="E40" s="92"/>
      <c r="F40" s="92">
        <v>0</v>
      </c>
      <c r="G40" s="92"/>
      <c r="H40" s="92">
        <v>0</v>
      </c>
      <c r="I40" s="92"/>
      <c r="J40" s="93">
        <f t="shared" si="0"/>
        <v>0</v>
      </c>
      <c r="K40" s="92"/>
    </row>
    <row r="41" spans="1:11" ht="18" customHeight="1">
      <c r="A41" s="159">
        <v>110</v>
      </c>
      <c r="B41" s="91" t="s">
        <v>304</v>
      </c>
      <c r="C41" s="91"/>
      <c r="D41" s="92">
        <v>1</v>
      </c>
      <c r="E41" s="92"/>
      <c r="F41" s="92">
        <v>0</v>
      </c>
      <c r="G41" s="92"/>
      <c r="H41" s="92">
        <v>0</v>
      </c>
      <c r="I41" s="92"/>
      <c r="J41" s="93">
        <f>SUM(D41:H41)</f>
        <v>1</v>
      </c>
      <c r="K41" s="162"/>
    </row>
    <row r="42" spans="1:11" ht="18" customHeight="1">
      <c r="A42" s="159">
        <v>111</v>
      </c>
      <c r="B42" s="91" t="s">
        <v>233</v>
      </c>
      <c r="C42" s="91"/>
      <c r="D42" s="92">
        <v>0</v>
      </c>
      <c r="E42" s="92"/>
      <c r="F42" s="92">
        <v>0</v>
      </c>
      <c r="G42" s="92"/>
      <c r="H42" s="92">
        <v>0</v>
      </c>
      <c r="I42" s="92"/>
      <c r="J42" s="93">
        <f>SUM(D42:H42)</f>
        <v>0</v>
      </c>
      <c r="K42" s="162"/>
    </row>
    <row r="43" spans="1:11" ht="18" customHeight="1">
      <c r="A43" s="90"/>
      <c r="B43" s="101"/>
      <c r="C43" s="101"/>
      <c r="D43" s="94"/>
      <c r="E43" s="94"/>
      <c r="F43" s="94"/>
      <c r="G43" s="94"/>
      <c r="H43" s="94"/>
      <c r="I43" s="94"/>
      <c r="J43" s="95"/>
      <c r="K43" s="92"/>
    </row>
    <row r="44" spans="1:35" ht="18" customHeight="1">
      <c r="A44" s="90"/>
      <c r="B44" s="96" t="s">
        <v>163</v>
      </c>
      <c r="C44" s="91"/>
      <c r="D44" s="97">
        <f>SUM(D8:D43)</f>
        <v>3064248.5500000003</v>
      </c>
      <c r="E44" s="97"/>
      <c r="F44" s="97">
        <f>SUM(F8:F43)</f>
        <v>6250.99</v>
      </c>
      <c r="G44" s="97"/>
      <c r="H44" s="97">
        <f>SUM(H9:H43)</f>
        <v>1766373.95</v>
      </c>
      <c r="I44" s="97"/>
      <c r="J44" s="97">
        <f>SUM(J9:J43)</f>
        <v>4836873.489999999</v>
      </c>
      <c r="K44" s="98"/>
      <c r="L44" s="41"/>
      <c r="M44" s="41"/>
      <c r="N44" s="40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spans="1:11" ht="18" customHeight="1">
      <c r="A45" s="90"/>
      <c r="B45" s="91"/>
      <c r="C45" s="91"/>
      <c r="D45" s="99"/>
      <c r="E45" s="99"/>
      <c r="F45" s="99"/>
      <c r="G45" s="99"/>
      <c r="H45" s="99"/>
      <c r="I45" s="99"/>
      <c r="J45" s="99"/>
      <c r="K45" s="92"/>
    </row>
    <row r="46" spans="1:14" ht="18" customHeight="1">
      <c r="A46" s="90"/>
      <c r="B46" s="91"/>
      <c r="C46" s="91"/>
      <c r="D46" s="91"/>
      <c r="E46" s="91"/>
      <c r="F46" s="91"/>
      <c r="G46" s="91"/>
      <c r="H46" s="91"/>
      <c r="I46" s="91"/>
      <c r="J46" s="100"/>
      <c r="K46" s="91"/>
      <c r="N46" s="3"/>
    </row>
    <row r="47" spans="1:11" ht="18" customHeight="1">
      <c r="A47" s="90"/>
      <c r="B47" s="96" t="s">
        <v>28</v>
      </c>
      <c r="C47" s="91"/>
      <c r="D47" s="91"/>
      <c r="E47" s="91"/>
      <c r="F47" s="92"/>
      <c r="G47" s="91"/>
      <c r="H47" s="91"/>
      <c r="I47" s="91"/>
      <c r="J47" s="100"/>
      <c r="K47" s="91"/>
    </row>
    <row r="48" spans="1:11" ht="18" customHeight="1">
      <c r="A48" s="90"/>
      <c r="B48" s="91"/>
      <c r="C48" s="91"/>
      <c r="D48" s="91"/>
      <c r="E48" s="91"/>
      <c r="F48" s="91"/>
      <c r="G48" s="91"/>
      <c r="H48" s="91"/>
      <c r="I48" s="91"/>
      <c r="J48" s="100"/>
      <c r="K48" s="91"/>
    </row>
    <row r="49" spans="1:11" ht="18" customHeight="1">
      <c r="A49" s="159" t="s">
        <v>284</v>
      </c>
      <c r="B49" s="91" t="s">
        <v>15</v>
      </c>
      <c r="C49" s="91"/>
      <c r="D49" s="92">
        <v>532808.67</v>
      </c>
      <c r="E49" s="92"/>
      <c r="F49" s="92">
        <v>325.43</v>
      </c>
      <c r="G49" s="92"/>
      <c r="H49" s="92">
        <v>3462512.8</v>
      </c>
      <c r="I49" s="92"/>
      <c r="J49" s="93">
        <f>SUM(D49:H49)</f>
        <v>3995646.9</v>
      </c>
      <c r="K49" s="91"/>
    </row>
    <row r="50" spans="1:11" ht="18" customHeight="1">
      <c r="A50" s="159" t="s">
        <v>294</v>
      </c>
      <c r="B50" s="91" t="s">
        <v>295</v>
      </c>
      <c r="C50" s="91"/>
      <c r="D50" s="92">
        <v>3001</v>
      </c>
      <c r="E50" s="92"/>
      <c r="F50" s="92">
        <v>0</v>
      </c>
      <c r="G50" s="92"/>
      <c r="H50" s="92">
        <v>0</v>
      </c>
      <c r="I50" s="92"/>
      <c r="J50" s="93">
        <f>SUM(D50:H50)</f>
        <v>3001</v>
      </c>
      <c r="K50" s="91"/>
    </row>
    <row r="51" spans="1:11" ht="18" customHeight="1">
      <c r="A51" s="159" t="s">
        <v>296</v>
      </c>
      <c r="B51" s="91" t="s">
        <v>299</v>
      </c>
      <c r="C51" s="91"/>
      <c r="D51" s="92">
        <v>5099.92</v>
      </c>
      <c r="E51" s="92"/>
      <c r="F51" s="92">
        <v>0</v>
      </c>
      <c r="G51" s="92"/>
      <c r="H51" s="92">
        <v>0</v>
      </c>
      <c r="I51" s="92"/>
      <c r="J51" s="93">
        <f>SUM(D51:H51)</f>
        <v>5099.92</v>
      </c>
      <c r="K51" s="91"/>
    </row>
    <row r="52" spans="1:11" ht="18" customHeight="1">
      <c r="A52" s="159" t="s">
        <v>297</v>
      </c>
      <c r="B52" s="91" t="s">
        <v>300</v>
      </c>
      <c r="C52" s="91"/>
      <c r="D52" s="92">
        <v>6276.35</v>
      </c>
      <c r="E52" s="92"/>
      <c r="F52" s="92">
        <v>0</v>
      </c>
      <c r="G52" s="92"/>
      <c r="H52" s="92">
        <v>0</v>
      </c>
      <c r="I52" s="92"/>
      <c r="J52" s="93">
        <f>SUM(D52:H52)</f>
        <v>6276.35</v>
      </c>
      <c r="K52" s="91"/>
    </row>
    <row r="53" spans="1:11" ht="18" customHeight="1">
      <c r="A53" s="159" t="s">
        <v>298</v>
      </c>
      <c r="B53" s="91" t="s">
        <v>301</v>
      </c>
      <c r="C53" s="91"/>
      <c r="D53" s="92">
        <v>3284.65</v>
      </c>
      <c r="E53" s="92"/>
      <c r="F53" s="92">
        <v>0</v>
      </c>
      <c r="G53" s="92"/>
      <c r="H53" s="92">
        <v>0</v>
      </c>
      <c r="I53" s="92"/>
      <c r="J53" s="93">
        <f>SUM(D53:H53)</f>
        <v>3284.65</v>
      </c>
      <c r="K53" s="91"/>
    </row>
    <row r="54" spans="1:11" ht="18" customHeight="1">
      <c r="A54" s="159" t="s">
        <v>252</v>
      </c>
      <c r="B54" s="100" t="s">
        <v>21</v>
      </c>
      <c r="C54" s="91"/>
      <c r="D54" s="92">
        <v>865939.11</v>
      </c>
      <c r="E54" s="92"/>
      <c r="F54" s="92">
        <v>61.02</v>
      </c>
      <c r="G54" s="92"/>
      <c r="H54" s="92">
        <v>0</v>
      </c>
      <c r="I54" s="92"/>
      <c r="J54" s="93">
        <f>SUM(D54:H54)</f>
        <v>866000.13</v>
      </c>
      <c r="K54" s="91"/>
    </row>
    <row r="55" spans="1:11" ht="18" customHeight="1">
      <c r="A55" s="159" t="s">
        <v>307</v>
      </c>
      <c r="B55" s="100" t="s">
        <v>308</v>
      </c>
      <c r="C55" s="91"/>
      <c r="D55" s="92">
        <v>23976916.71</v>
      </c>
      <c r="E55" s="92"/>
      <c r="F55" s="92">
        <v>0</v>
      </c>
      <c r="G55" s="92"/>
      <c r="H55" s="92">
        <v>0</v>
      </c>
      <c r="I55" s="92"/>
      <c r="J55" s="93">
        <f>SUM(D55:H55)</f>
        <v>23976916.71</v>
      </c>
      <c r="K55" s="91"/>
    </row>
    <row r="56" spans="1:11" ht="18" customHeight="1">
      <c r="A56" s="159" t="s">
        <v>285</v>
      </c>
      <c r="B56" s="91" t="s">
        <v>22</v>
      </c>
      <c r="C56" s="91"/>
      <c r="D56" s="92">
        <v>71.91</v>
      </c>
      <c r="E56" s="92"/>
      <c r="F56" s="92">
        <v>262.2</v>
      </c>
      <c r="G56" s="92"/>
      <c r="H56" s="92">
        <v>0</v>
      </c>
      <c r="I56" s="92"/>
      <c r="J56" s="93">
        <f>D56+F56+H56</f>
        <v>334.11</v>
      </c>
      <c r="K56" s="91"/>
    </row>
    <row r="57" spans="1:11" ht="18" customHeight="1">
      <c r="A57" s="159" t="s">
        <v>286</v>
      </c>
      <c r="B57" s="91" t="s">
        <v>23</v>
      </c>
      <c r="C57" s="91"/>
      <c r="D57" s="92">
        <v>52785.56</v>
      </c>
      <c r="E57" s="92"/>
      <c r="F57" s="92">
        <v>3296.63</v>
      </c>
      <c r="G57" s="92"/>
      <c r="H57" s="92">
        <v>0</v>
      </c>
      <c r="I57" s="92"/>
      <c r="J57" s="93">
        <f>D57+F57+H57</f>
        <v>56082.189999999995</v>
      </c>
      <c r="K57" s="91"/>
    </row>
    <row r="58" spans="1:11" ht="18" customHeight="1">
      <c r="A58" s="159" t="s">
        <v>287</v>
      </c>
      <c r="B58" s="91" t="s">
        <v>189</v>
      </c>
      <c r="C58" s="91"/>
      <c r="D58" s="92">
        <v>165297.77</v>
      </c>
      <c r="E58" s="92"/>
      <c r="F58" s="92">
        <v>1957.09</v>
      </c>
      <c r="G58" s="92"/>
      <c r="H58" s="92">
        <v>0</v>
      </c>
      <c r="I58" s="92"/>
      <c r="J58" s="93">
        <f>D58+F58+H58</f>
        <v>167254.86</v>
      </c>
      <c r="K58" s="91"/>
    </row>
    <row r="59" spans="1:11" ht="18" customHeight="1">
      <c r="A59" s="90"/>
      <c r="B59" s="96" t="s">
        <v>164</v>
      </c>
      <c r="C59" s="101"/>
      <c r="D59" s="102">
        <f>SUM(D49:D58)</f>
        <v>25611481.65</v>
      </c>
      <c r="E59" s="103"/>
      <c r="F59" s="102">
        <f>SUM(F49:F58)</f>
        <v>5902.37</v>
      </c>
      <c r="G59" s="103"/>
      <c r="H59" s="102">
        <f>SUM(H49:H58)</f>
        <v>3462512.8</v>
      </c>
      <c r="I59" s="103"/>
      <c r="J59" s="97">
        <f>SUM(J49:J58)</f>
        <v>29079896.82</v>
      </c>
      <c r="K59" s="91"/>
    </row>
    <row r="60" spans="1:11" ht="18" customHeight="1">
      <c r="A60" s="90"/>
      <c r="B60" s="96"/>
      <c r="C60" s="101"/>
      <c r="D60" s="98"/>
      <c r="E60" s="101"/>
      <c r="F60" s="98"/>
      <c r="G60" s="101"/>
      <c r="H60" s="98"/>
      <c r="I60" s="101"/>
      <c r="J60" s="99"/>
      <c r="K60" s="91"/>
    </row>
    <row r="61" spans="1:11" ht="18" customHeight="1">
      <c r="A61" s="90"/>
      <c r="B61" s="101"/>
      <c r="C61" s="101"/>
      <c r="D61" s="91"/>
      <c r="E61" s="91"/>
      <c r="F61" s="91"/>
      <c r="G61" s="91"/>
      <c r="H61" s="91"/>
      <c r="I61" s="91"/>
      <c r="J61" s="100"/>
      <c r="K61" s="91"/>
    </row>
    <row r="62" spans="1:11" ht="18" customHeight="1" thickBot="1">
      <c r="A62" s="90"/>
      <c r="B62" s="96" t="s">
        <v>146</v>
      </c>
      <c r="C62" s="91"/>
      <c r="D62" s="105">
        <f>SUM(D44+D59)</f>
        <v>28675730.2</v>
      </c>
      <c r="E62" s="104"/>
      <c r="F62" s="105">
        <f>SUM(F44+F59)</f>
        <v>12153.36</v>
      </c>
      <c r="G62" s="104"/>
      <c r="H62" s="105">
        <f>SUM(H44+H59)</f>
        <v>5228886.75</v>
      </c>
      <c r="I62" s="104"/>
      <c r="J62" s="144">
        <f>SUM(J44+J59)</f>
        <v>33916770.31</v>
      </c>
      <c r="K62" s="91"/>
    </row>
    <row r="63" spans="1:13" ht="18" customHeight="1" thickTop="1">
      <c r="A63" s="90"/>
      <c r="B63" s="91"/>
      <c r="C63" s="91"/>
      <c r="D63" s="92"/>
      <c r="E63" s="91"/>
      <c r="F63" s="92"/>
      <c r="G63" s="91"/>
      <c r="H63" s="92"/>
      <c r="I63" s="91"/>
      <c r="J63" s="93"/>
      <c r="K63" s="91"/>
      <c r="L63" s="3"/>
      <c r="M63" s="3"/>
    </row>
    <row r="64" spans="1:11" ht="18" customHeight="1">
      <c r="A64" s="90"/>
      <c r="B64" s="91"/>
      <c r="C64" s="91"/>
      <c r="D64" s="92"/>
      <c r="E64" s="91"/>
      <c r="F64" s="92"/>
      <c r="G64" s="91"/>
      <c r="H64" s="92"/>
      <c r="I64" s="91"/>
      <c r="J64" s="93"/>
      <c r="K64" s="91"/>
    </row>
    <row r="65" spans="1:11" ht="18" customHeight="1">
      <c r="A65" s="90"/>
      <c r="B65" s="106" t="s">
        <v>27</v>
      </c>
      <c r="C65" s="91"/>
      <c r="D65" s="92"/>
      <c r="E65" s="91"/>
      <c r="F65" s="91"/>
      <c r="G65" s="91"/>
      <c r="H65" s="91"/>
      <c r="I65" s="91"/>
      <c r="J65" s="100"/>
      <c r="K65" s="91"/>
    </row>
    <row r="66" spans="1:11" ht="18" customHeight="1">
      <c r="A66" s="90"/>
      <c r="B66" s="91"/>
      <c r="C66" s="91"/>
      <c r="D66" s="92"/>
      <c r="E66" s="91"/>
      <c r="F66" s="91"/>
      <c r="G66" s="91"/>
      <c r="H66" s="91"/>
      <c r="I66" s="91"/>
      <c r="J66" s="93"/>
      <c r="K66" s="91"/>
    </row>
    <row r="67" spans="1:11" ht="18" customHeight="1">
      <c r="A67" s="90"/>
      <c r="B67" s="91" t="s">
        <v>4</v>
      </c>
      <c r="C67" s="169">
        <v>0.010318</v>
      </c>
      <c r="D67" s="169"/>
      <c r="E67" s="100"/>
      <c r="F67" s="100"/>
      <c r="G67" s="100"/>
      <c r="H67" s="100"/>
      <c r="I67" s="91"/>
      <c r="J67" s="100"/>
      <c r="K67" s="91"/>
    </row>
    <row r="68" spans="1:11" ht="18" customHeight="1">
      <c r="A68" s="90"/>
      <c r="B68" s="91" t="s">
        <v>302</v>
      </c>
      <c r="C68" s="161"/>
      <c r="D68" s="161">
        <v>0.0095</v>
      </c>
      <c r="E68" s="100"/>
      <c r="F68" s="100"/>
      <c r="G68" s="100"/>
      <c r="H68" s="100"/>
      <c r="I68" s="91"/>
      <c r="J68" s="100"/>
      <c r="K68" s="91"/>
    </row>
    <row r="69" spans="1:11" ht="18" customHeight="1">
      <c r="A69" s="90"/>
      <c r="B69" s="91" t="s">
        <v>309</v>
      </c>
      <c r="C69" s="165">
        <v>0.0099</v>
      </c>
      <c r="D69" s="165"/>
      <c r="E69" s="91"/>
      <c r="F69" s="91"/>
      <c r="G69" s="91"/>
      <c r="H69" s="91"/>
      <c r="I69" s="91"/>
      <c r="J69" s="100"/>
      <c r="K69" s="91"/>
    </row>
    <row r="70" spans="1:11" ht="18" customHeight="1">
      <c r="A70" s="90"/>
      <c r="B70" s="91"/>
      <c r="C70" s="91"/>
      <c r="D70" s="91"/>
      <c r="E70" s="91"/>
      <c r="F70" s="91"/>
      <c r="G70" s="91"/>
      <c r="H70" s="91"/>
      <c r="I70" s="91"/>
      <c r="J70" s="100"/>
      <c r="K70" s="91"/>
    </row>
    <row r="71" ht="18" customHeight="1"/>
    <row r="72" ht="18" customHeight="1"/>
    <row r="73" ht="18" customHeight="1"/>
  </sheetData>
  <sheetProtection/>
  <mergeCells count="5">
    <mergeCell ref="C69:D69"/>
    <mergeCell ref="A1:J1"/>
    <mergeCell ref="A2:J2"/>
    <mergeCell ref="A3:J3"/>
    <mergeCell ref="C67:D67"/>
  </mergeCells>
  <printOptions horizontalCentered="1"/>
  <pageMargins left="0" right="0" top="0" bottom="0.5" header="0.5" footer="0.25"/>
  <pageSetup fitToHeight="1" fitToWidth="1" horizontalDpi="300" verticalDpi="300" orientation="portrait" scale="61" r:id="rId3"/>
  <headerFooter alignWithMargins="0">
    <oddFooter>&amp;L&amp;6&amp;F;&amp;A;&amp;D;&amp;T;PA&amp;C&amp;11Page 1 of 8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H56"/>
  <sheetViews>
    <sheetView zoomScale="150" zoomScaleNormal="150" zoomScalePageLayoutView="0" workbookViewId="0" topLeftCell="A1">
      <pane xSplit="3" ySplit="6" topLeftCell="D23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G25" sqref="G25"/>
    </sheetView>
  </sheetViews>
  <sheetFormatPr defaultColWidth="9.140625" defaultRowHeight="12.75"/>
  <cols>
    <col min="1" max="1" width="6.140625" style="0" customWidth="1"/>
    <col min="2" max="2" width="1.7109375" style="0" customWidth="1"/>
    <col min="3" max="3" width="43.8515625" style="0" customWidth="1"/>
    <col min="4" max="4" width="14.8515625" style="70" customWidth="1"/>
    <col min="5" max="5" width="14.8515625" style="3" customWidth="1"/>
    <col min="6" max="6" width="14.140625" style="3" customWidth="1"/>
    <col min="7" max="7" width="1.28515625" style="7" customWidth="1"/>
    <col min="9" max="9" width="12.8515625" style="0" bestFit="1" customWidth="1"/>
  </cols>
  <sheetData>
    <row r="1" spans="1:6" ht="16.5" customHeight="1">
      <c r="A1" s="170" t="s">
        <v>0</v>
      </c>
      <c r="B1" s="170"/>
      <c r="C1" s="170"/>
      <c r="D1" s="170"/>
      <c r="E1" s="170"/>
      <c r="F1" s="170"/>
    </row>
    <row r="2" spans="1:6" ht="16.5" customHeight="1">
      <c r="A2" s="170" t="s">
        <v>37</v>
      </c>
      <c r="B2" s="170"/>
      <c r="C2" s="170"/>
      <c r="D2" s="170"/>
      <c r="E2" s="170"/>
      <c r="F2" s="170"/>
    </row>
    <row r="3" spans="1:6" ht="16.5" customHeight="1">
      <c r="A3" s="170" t="s">
        <v>311</v>
      </c>
      <c r="B3" s="170"/>
      <c r="C3" s="170"/>
      <c r="D3" s="170"/>
      <c r="E3" s="170"/>
      <c r="F3" s="170"/>
    </row>
    <row r="4" ht="9.75" customHeight="1"/>
    <row r="5" spans="1:6" ht="16.5" customHeight="1">
      <c r="A5" s="8" t="s">
        <v>2</v>
      </c>
      <c r="B5" s="7"/>
      <c r="C5" s="7"/>
      <c r="D5" s="134" t="s">
        <v>38</v>
      </c>
      <c r="E5" s="135" t="s">
        <v>38</v>
      </c>
      <c r="F5" s="135" t="s">
        <v>39</v>
      </c>
    </row>
    <row r="6" spans="1:6" ht="16.5" customHeight="1" thickBot="1">
      <c r="A6" s="9" t="s">
        <v>6</v>
      </c>
      <c r="B6" s="10"/>
      <c r="C6" s="10" t="s">
        <v>7</v>
      </c>
      <c r="D6" s="111">
        <v>42674</v>
      </c>
      <c r="E6" s="107">
        <v>43039</v>
      </c>
      <c r="F6" s="136" t="s">
        <v>40</v>
      </c>
    </row>
    <row r="7" ht="10.5" customHeight="1">
      <c r="A7" s="2"/>
    </row>
    <row r="8" spans="1:6" ht="16.5" customHeight="1">
      <c r="A8" s="148" t="s">
        <v>253</v>
      </c>
      <c r="C8" t="s">
        <v>10</v>
      </c>
      <c r="D8" s="70">
        <v>2737223.45</v>
      </c>
      <c r="E8" s="3">
        <f>SUM('October 18 CASH'!J9)</f>
        <v>2688902.44</v>
      </c>
      <c r="F8" s="137">
        <f>SUM(E8-D8)</f>
        <v>-48321.01000000024</v>
      </c>
    </row>
    <row r="9" spans="1:6" ht="16.5" customHeight="1">
      <c r="A9" s="148" t="s">
        <v>254</v>
      </c>
      <c r="C9" t="s">
        <v>199</v>
      </c>
      <c r="D9" s="70">
        <v>38097.24</v>
      </c>
      <c r="E9" s="3">
        <f>SUM('October 18 CASH'!J10)</f>
        <v>55381.54</v>
      </c>
      <c r="F9" s="137">
        <f>SUM(E9-D9)</f>
        <v>17284.300000000003</v>
      </c>
    </row>
    <row r="10" spans="1:6" ht="16.5" customHeight="1">
      <c r="A10" s="148" t="s">
        <v>255</v>
      </c>
      <c r="C10" t="s">
        <v>322</v>
      </c>
      <c r="D10" s="70">
        <v>221286.53</v>
      </c>
      <c r="E10" s="3">
        <f>SUM('October 18 CASH'!J11)</f>
        <v>303473.05</v>
      </c>
      <c r="F10" s="137">
        <f aca="true" t="shared" si="0" ref="F10:F21">SUM(E10-D10)</f>
        <v>82186.51999999999</v>
      </c>
    </row>
    <row r="11" spans="1:6" ht="16.5" customHeight="1">
      <c r="A11" s="148" t="s">
        <v>256</v>
      </c>
      <c r="C11" t="s">
        <v>323</v>
      </c>
      <c r="D11" s="70">
        <v>23856.75</v>
      </c>
      <c r="E11" s="3">
        <f>SUM('October 18 CASH'!J12)</f>
        <v>16470.05</v>
      </c>
      <c r="F11" s="137">
        <f t="shared" si="0"/>
        <v>-7386.700000000001</v>
      </c>
    </row>
    <row r="12" spans="1:6" ht="16.5" customHeight="1">
      <c r="A12" s="148" t="s">
        <v>257</v>
      </c>
      <c r="C12" t="s">
        <v>11</v>
      </c>
      <c r="D12" s="70">
        <v>3258.54</v>
      </c>
      <c r="E12" s="3">
        <f>SUM('October 18 CASH'!J13)</f>
        <v>15565.33</v>
      </c>
      <c r="F12" s="137">
        <f t="shared" si="0"/>
        <v>12306.79</v>
      </c>
    </row>
    <row r="13" spans="1:6" ht="16.5" customHeight="1">
      <c r="A13" s="148" t="s">
        <v>258</v>
      </c>
      <c r="C13" t="s">
        <v>12</v>
      </c>
      <c r="D13" s="70">
        <v>647464.67</v>
      </c>
      <c r="E13" s="3">
        <f>SUM('October 18 CASH'!J14)</f>
        <v>719318.6</v>
      </c>
      <c r="F13" s="137">
        <f t="shared" si="0"/>
        <v>71853.92999999993</v>
      </c>
    </row>
    <row r="14" spans="1:6" ht="16.5" customHeight="1">
      <c r="A14" s="148" t="s">
        <v>259</v>
      </c>
      <c r="C14" t="s">
        <v>13</v>
      </c>
      <c r="D14" s="70">
        <v>178034.21</v>
      </c>
      <c r="E14" s="3">
        <f>SUM('October 18 CASH'!J15)</f>
        <v>316412.96</v>
      </c>
      <c r="F14" s="137">
        <f t="shared" si="0"/>
        <v>138378.75000000003</v>
      </c>
    </row>
    <row r="15" spans="1:6" ht="16.5" customHeight="1">
      <c r="A15" s="148" t="s">
        <v>260</v>
      </c>
      <c r="C15" t="s">
        <v>14</v>
      </c>
      <c r="D15" s="70">
        <v>24559.74</v>
      </c>
      <c r="E15" s="3">
        <f>SUM('October 18 CASH'!J16)</f>
        <v>16198.470000000001</v>
      </c>
      <c r="F15" s="137">
        <f t="shared" si="0"/>
        <v>-8361.27</v>
      </c>
    </row>
    <row r="16" spans="1:6" ht="16.5" customHeight="1">
      <c r="A16" s="148" t="s">
        <v>284</v>
      </c>
      <c r="C16" t="s">
        <v>15</v>
      </c>
      <c r="D16" s="132">
        <v>3998943.12</v>
      </c>
      <c r="E16" s="3">
        <f>SUM('October 18 CASH'!J49)</f>
        <v>3995646.9</v>
      </c>
      <c r="F16" s="137">
        <f t="shared" si="0"/>
        <v>-3296.220000000205</v>
      </c>
    </row>
    <row r="17" spans="1:6" ht="16.5" customHeight="1">
      <c r="A17" s="148" t="s">
        <v>261</v>
      </c>
      <c r="C17" t="s">
        <v>239</v>
      </c>
      <c r="D17" s="70">
        <v>4379.53</v>
      </c>
      <c r="E17" s="3">
        <f>SUM('October 18 CASH'!J17)</f>
        <v>9353</v>
      </c>
      <c r="F17" s="137">
        <f t="shared" si="0"/>
        <v>4973.47</v>
      </c>
    </row>
    <row r="18" spans="1:6" ht="16.5" customHeight="1">
      <c r="A18" s="148" t="s">
        <v>262</v>
      </c>
      <c r="C18" t="s">
        <v>16</v>
      </c>
      <c r="D18" s="70">
        <v>40872.38</v>
      </c>
      <c r="E18" s="3">
        <f>SUM('October 18 CASH'!J18)</f>
        <v>67129.90000000001</v>
      </c>
      <c r="F18" s="137">
        <f t="shared" si="0"/>
        <v>26257.52000000001</v>
      </c>
    </row>
    <row r="19" spans="1:6" ht="16.5" customHeight="1">
      <c r="A19" s="148" t="s">
        <v>263</v>
      </c>
      <c r="C19" t="s">
        <v>325</v>
      </c>
      <c r="D19" s="70">
        <v>32475.87</v>
      </c>
      <c r="E19" s="3">
        <f>SUM('October 18 CASH'!J19)</f>
        <v>34664.659999999996</v>
      </c>
      <c r="F19" s="137">
        <f t="shared" si="0"/>
        <v>2188.7899999999972</v>
      </c>
    </row>
    <row r="20" spans="1:6" ht="16.5" customHeight="1">
      <c r="A20" s="148" t="s">
        <v>264</v>
      </c>
      <c r="C20" t="s">
        <v>17</v>
      </c>
      <c r="D20" s="70">
        <v>85856.1</v>
      </c>
      <c r="E20" s="3">
        <f>SUM('October 18 CASH'!J20)</f>
        <v>126418.77</v>
      </c>
      <c r="F20" s="137">
        <f t="shared" si="0"/>
        <v>40562.67</v>
      </c>
    </row>
    <row r="21" spans="1:6" ht="16.5" customHeight="1">
      <c r="A21" s="148" t="s">
        <v>265</v>
      </c>
      <c r="C21" t="s">
        <v>18</v>
      </c>
      <c r="D21" s="70">
        <v>4121.92</v>
      </c>
      <c r="E21" s="3">
        <f>SUM('October 18 CASH'!J21)</f>
        <v>6180.99</v>
      </c>
      <c r="F21" s="137">
        <f t="shared" si="0"/>
        <v>2059.0699999999997</v>
      </c>
    </row>
    <row r="22" spans="1:8" ht="16.5" customHeight="1">
      <c r="A22" s="148" t="s">
        <v>266</v>
      </c>
      <c r="C22" t="s">
        <v>212</v>
      </c>
      <c r="D22" s="70">
        <v>43485.1</v>
      </c>
      <c r="E22" s="3">
        <f>SUM('October 18 CASH'!J22)</f>
        <v>37634.85</v>
      </c>
      <c r="F22" s="137">
        <f aca="true" t="shared" si="1" ref="F22:F27">SUM(E22-D22)</f>
        <v>-5850.25</v>
      </c>
      <c r="G22" s="163"/>
      <c r="H22" s="3"/>
    </row>
    <row r="23" spans="1:8" ht="16.5" customHeight="1">
      <c r="A23" s="148" t="s">
        <v>267</v>
      </c>
      <c r="C23" t="s">
        <v>19</v>
      </c>
      <c r="D23" s="70">
        <v>48429.8</v>
      </c>
      <c r="E23" s="3">
        <f>SUM('October 18 CASH'!J23)</f>
        <v>39443.29</v>
      </c>
      <c r="F23" s="137">
        <f t="shared" si="1"/>
        <v>-8986.510000000002</v>
      </c>
      <c r="G23" s="163"/>
      <c r="H23" s="3"/>
    </row>
    <row r="24" spans="1:6" ht="16.5" customHeight="1">
      <c r="A24" s="148" t="s">
        <v>268</v>
      </c>
      <c r="C24" s="91" t="s">
        <v>250</v>
      </c>
      <c r="D24" s="70">
        <v>0</v>
      </c>
      <c r="E24" s="3">
        <f>SUM('October 18 CASH'!J24)</f>
        <v>0</v>
      </c>
      <c r="F24" s="137">
        <f t="shared" si="1"/>
        <v>0</v>
      </c>
    </row>
    <row r="25" spans="1:6" ht="16.5" customHeight="1">
      <c r="A25" s="148" t="s">
        <v>269</v>
      </c>
      <c r="C25" s="91" t="s">
        <v>237</v>
      </c>
      <c r="D25" s="70">
        <v>0</v>
      </c>
      <c r="E25" s="3">
        <f>SUM('October 18 CASH'!J25)</f>
        <v>22365.73</v>
      </c>
      <c r="F25" s="137">
        <f t="shared" si="1"/>
        <v>22365.73</v>
      </c>
    </row>
    <row r="26" spans="1:6" ht="16.5" customHeight="1">
      <c r="A26" s="148" t="s">
        <v>270</v>
      </c>
      <c r="C26" s="91" t="s">
        <v>245</v>
      </c>
      <c r="D26" s="70">
        <v>13634.54</v>
      </c>
      <c r="E26" s="3">
        <f>SUM('October 18 CASH'!J26)</f>
        <v>5582.46</v>
      </c>
      <c r="F26" s="137">
        <f t="shared" si="1"/>
        <v>-8052.080000000001</v>
      </c>
    </row>
    <row r="27" spans="1:6" ht="16.5" customHeight="1">
      <c r="A27" s="148" t="s">
        <v>271</v>
      </c>
      <c r="C27" s="91" t="s">
        <v>246</v>
      </c>
      <c r="D27" s="70">
        <v>0</v>
      </c>
      <c r="E27" s="3">
        <f>SUM('October 18 CASH'!J27)</f>
        <v>0</v>
      </c>
      <c r="F27" s="137">
        <f t="shared" si="1"/>
        <v>0</v>
      </c>
    </row>
    <row r="28" spans="1:6" ht="16.5" customHeight="1">
      <c r="A28" s="148" t="s">
        <v>272</v>
      </c>
      <c r="C28" t="s">
        <v>20</v>
      </c>
      <c r="D28" s="70">
        <v>104082.98</v>
      </c>
      <c r="E28" s="3">
        <f>SUM('October 18 CASH'!J28)</f>
        <v>101272.03</v>
      </c>
      <c r="F28" s="137">
        <f aca="true" t="shared" si="2" ref="F28:F48">SUM(E28-D28)</f>
        <v>-2810.949999999997</v>
      </c>
    </row>
    <row r="29" spans="1:6" ht="16.5" customHeight="1">
      <c r="A29" s="159" t="s">
        <v>294</v>
      </c>
      <c r="C29" s="91" t="s">
        <v>295</v>
      </c>
      <c r="D29" s="70">
        <v>0</v>
      </c>
      <c r="E29" s="3">
        <f>'October 18 CASH'!J50</f>
        <v>3001</v>
      </c>
      <c r="F29" s="137">
        <f t="shared" si="2"/>
        <v>3001</v>
      </c>
    </row>
    <row r="30" spans="1:6" ht="16.5" customHeight="1">
      <c r="A30" s="159" t="s">
        <v>296</v>
      </c>
      <c r="C30" s="91" t="s">
        <v>299</v>
      </c>
      <c r="D30" s="70">
        <v>0</v>
      </c>
      <c r="E30" s="3">
        <f>'October 18 CASH'!J51</f>
        <v>5099.92</v>
      </c>
      <c r="F30" s="137">
        <f t="shared" si="2"/>
        <v>5099.92</v>
      </c>
    </row>
    <row r="31" spans="1:6" ht="16.5" customHeight="1">
      <c r="A31" s="159" t="s">
        <v>297</v>
      </c>
      <c r="C31" s="91" t="s">
        <v>300</v>
      </c>
      <c r="D31" s="70">
        <v>0</v>
      </c>
      <c r="E31" s="3">
        <f>'October 18 CASH'!J52</f>
        <v>6276.35</v>
      </c>
      <c r="F31" s="137">
        <f t="shared" si="2"/>
        <v>6276.35</v>
      </c>
    </row>
    <row r="32" spans="1:6" ht="16.5" customHeight="1">
      <c r="A32" s="159" t="s">
        <v>298</v>
      </c>
      <c r="C32" s="91" t="s">
        <v>301</v>
      </c>
      <c r="D32" s="70">
        <v>0</v>
      </c>
      <c r="E32" s="3">
        <f>'October 18 CASH'!J53</f>
        <v>3284.65</v>
      </c>
      <c r="F32" s="137">
        <f t="shared" si="2"/>
        <v>3284.65</v>
      </c>
    </row>
    <row r="33" spans="1:6" ht="16.5" customHeight="1">
      <c r="A33" s="148" t="s">
        <v>252</v>
      </c>
      <c r="C33" t="s">
        <v>205</v>
      </c>
      <c r="D33" s="70">
        <v>282708.85</v>
      </c>
      <c r="E33" s="3">
        <f>SUM('October 18 CASH'!J54)</f>
        <v>866000.13</v>
      </c>
      <c r="F33" s="137">
        <f t="shared" si="2"/>
        <v>583291.28</v>
      </c>
    </row>
    <row r="34" spans="1:6" ht="16.5" customHeight="1">
      <c r="A34" s="148" t="s">
        <v>288</v>
      </c>
      <c r="C34" s="91" t="s">
        <v>248</v>
      </c>
      <c r="D34" s="70">
        <v>0</v>
      </c>
      <c r="E34" s="3">
        <v>0</v>
      </c>
      <c r="F34" s="137">
        <f t="shared" si="2"/>
        <v>0</v>
      </c>
    </row>
    <row r="35" spans="1:6" ht="16.5" customHeight="1">
      <c r="A35" s="148" t="s">
        <v>273</v>
      </c>
      <c r="C35" t="s">
        <v>230</v>
      </c>
      <c r="D35" s="70">
        <v>25194.27</v>
      </c>
      <c r="E35" s="3">
        <f>SUM('October 18 CASH'!J29)</f>
        <v>39172.01</v>
      </c>
      <c r="F35" s="137">
        <f>SUM(E35-D35)</f>
        <v>13977.740000000002</v>
      </c>
    </row>
    <row r="36" spans="1:6" ht="16.5" customHeight="1">
      <c r="A36" s="148" t="s">
        <v>307</v>
      </c>
      <c r="C36" s="100" t="s">
        <v>308</v>
      </c>
      <c r="D36" s="70">
        <v>0</v>
      </c>
      <c r="E36" s="3">
        <f>'October 18 CASH'!J55</f>
        <v>23976916.71</v>
      </c>
      <c r="F36" s="137">
        <f>SUM(E36-D36)</f>
        <v>23976916.71</v>
      </c>
    </row>
    <row r="37" spans="1:6" ht="16.5" customHeight="1">
      <c r="A37" s="148" t="s">
        <v>274</v>
      </c>
      <c r="C37" t="s">
        <v>247</v>
      </c>
      <c r="D37" s="70">
        <v>67</v>
      </c>
      <c r="E37" s="3">
        <f>SUM('October 18 CASH'!J30)</f>
        <v>79</v>
      </c>
      <c r="F37" s="137">
        <f>SUM(E37-D37)</f>
        <v>12</v>
      </c>
    </row>
    <row r="38" spans="1:6" ht="16.5" customHeight="1">
      <c r="A38" s="148" t="s">
        <v>285</v>
      </c>
      <c r="C38" t="s">
        <v>22</v>
      </c>
      <c r="D38" s="70">
        <v>332.16</v>
      </c>
      <c r="E38" s="3">
        <f>SUM('October 18 CASH'!J56)</f>
        <v>334.11</v>
      </c>
      <c r="F38" s="137">
        <f t="shared" si="2"/>
        <v>1.9499999999999886</v>
      </c>
    </row>
    <row r="39" spans="1:6" ht="16.5" customHeight="1">
      <c r="A39" s="148" t="s">
        <v>275</v>
      </c>
      <c r="C39" t="s">
        <v>242</v>
      </c>
      <c r="D39" s="70">
        <v>18554.87</v>
      </c>
      <c r="E39" s="3">
        <f>SUM('October 18 CASH'!J31)</f>
        <v>3774.68</v>
      </c>
      <c r="F39" s="137">
        <f t="shared" si="2"/>
        <v>-14780.189999999999</v>
      </c>
    </row>
    <row r="40" spans="1:6" ht="16.5" customHeight="1">
      <c r="A40" s="148" t="s">
        <v>286</v>
      </c>
      <c r="C40" t="s">
        <v>23</v>
      </c>
      <c r="D40" s="70">
        <v>45639.36</v>
      </c>
      <c r="E40" s="3">
        <f>SUM('October 18 CASH'!J57)</f>
        <v>56082.189999999995</v>
      </c>
      <c r="F40" s="138">
        <f t="shared" si="2"/>
        <v>10442.829999999994</v>
      </c>
    </row>
    <row r="41" spans="1:6" ht="16.5" customHeight="1">
      <c r="A41" s="148" t="s">
        <v>276</v>
      </c>
      <c r="C41" t="s">
        <v>225</v>
      </c>
      <c r="D41" s="70">
        <v>351.79</v>
      </c>
      <c r="E41" s="3">
        <f>SUM('October 18 CASH'!J32)</f>
        <v>4.97</v>
      </c>
      <c r="F41" s="137">
        <f>SUM(E41-D41)</f>
        <v>-346.82</v>
      </c>
    </row>
    <row r="42" spans="1:6" ht="16.5" customHeight="1">
      <c r="A42" s="148" t="s">
        <v>277</v>
      </c>
      <c r="C42" t="s">
        <v>201</v>
      </c>
      <c r="D42" s="70">
        <v>86162.15</v>
      </c>
      <c r="E42" s="3">
        <f>SUM('October 18 CASH'!J33)</f>
        <v>85442.43</v>
      </c>
      <c r="F42" s="137">
        <f t="shared" si="2"/>
        <v>-719.7200000000012</v>
      </c>
    </row>
    <row r="43" spans="1:6" ht="16.5" customHeight="1">
      <c r="A43" s="148" t="s">
        <v>287</v>
      </c>
      <c r="C43" t="s">
        <v>191</v>
      </c>
      <c r="D43" s="70">
        <v>172756.72</v>
      </c>
      <c r="E43" s="3">
        <f>SUM('October 18 CASH'!J58)</f>
        <v>167254.86</v>
      </c>
      <c r="F43" s="137">
        <f t="shared" si="2"/>
        <v>-5501.860000000015</v>
      </c>
    </row>
    <row r="44" spans="1:6" ht="16.5" customHeight="1">
      <c r="A44" s="148" t="s">
        <v>278</v>
      </c>
      <c r="C44" t="s">
        <v>214</v>
      </c>
      <c r="D44" s="70">
        <v>16242.13</v>
      </c>
      <c r="E44" s="3">
        <f>SUM('October 18 CASH'!J34)</f>
        <v>20661.47</v>
      </c>
      <c r="F44" s="137">
        <f>SUM(E44-D44)</f>
        <v>4419.340000000002</v>
      </c>
    </row>
    <row r="45" spans="1:6" ht="16.5" customHeight="1">
      <c r="A45" s="148" t="s">
        <v>279</v>
      </c>
      <c r="C45" t="s">
        <v>217</v>
      </c>
      <c r="D45" s="70">
        <v>20274.53</v>
      </c>
      <c r="E45" s="3">
        <f>SUM('October 18 CASH'!J35)</f>
        <v>15420.03</v>
      </c>
      <c r="F45" s="137">
        <f>SUM(E45-D45)</f>
        <v>-4854.499999999998</v>
      </c>
    </row>
    <row r="46" spans="1:6" ht="16.5" customHeight="1">
      <c r="A46" s="148" t="s">
        <v>280</v>
      </c>
      <c r="C46" s="145" t="s">
        <v>226</v>
      </c>
      <c r="D46" s="70">
        <v>13997.39</v>
      </c>
      <c r="E46" s="3">
        <f>SUM('October 18 CASH'!J36)</f>
        <v>16270.26</v>
      </c>
      <c r="F46" s="137">
        <f>SUM(E46-D46)</f>
        <v>2272.870000000001</v>
      </c>
    </row>
    <row r="47" spans="1:6" ht="16.5" customHeight="1">
      <c r="A47" s="148" t="s">
        <v>281</v>
      </c>
      <c r="C47" t="s">
        <v>24</v>
      </c>
      <c r="D47" s="70">
        <v>4959.4</v>
      </c>
      <c r="E47" s="3">
        <f>SUM('October 18 CASH'!J37)</f>
        <v>3463.9</v>
      </c>
      <c r="F47" s="137">
        <f t="shared" si="2"/>
        <v>-1495.4999999999995</v>
      </c>
    </row>
    <row r="48" spans="1:6" ht="16.5" customHeight="1">
      <c r="A48" s="148" t="s">
        <v>282</v>
      </c>
      <c r="C48" s="91" t="s">
        <v>249</v>
      </c>
      <c r="D48" s="70">
        <v>14860</v>
      </c>
      <c r="E48" s="3">
        <f>'October 18 CASH'!J38</f>
        <v>23961.05</v>
      </c>
      <c r="F48" s="137">
        <f t="shared" si="2"/>
        <v>9101.05</v>
      </c>
    </row>
    <row r="49" spans="1:6" ht="16.5" customHeight="1">
      <c r="A49" s="148" t="s">
        <v>283</v>
      </c>
      <c r="C49" t="s">
        <v>41</v>
      </c>
      <c r="D49" s="70">
        <v>176034.94</v>
      </c>
      <c r="E49" s="3">
        <f>SUM('October 18 CASH'!J39)</f>
        <v>46854.57</v>
      </c>
      <c r="F49" s="137">
        <f>SUM(E49-D49)</f>
        <v>-129180.37</v>
      </c>
    </row>
    <row r="50" spans="1:6" ht="16.5" customHeight="1">
      <c r="A50" s="159" t="s">
        <v>291</v>
      </c>
      <c r="B50" s="91"/>
      <c r="C50" s="91" t="s">
        <v>292</v>
      </c>
      <c r="D50" s="70">
        <v>0</v>
      </c>
      <c r="E50" s="3">
        <f>'October 18 CASH'!J40</f>
        <v>0</v>
      </c>
      <c r="F50" s="137">
        <f>SUM(E50-D50)</f>
        <v>0</v>
      </c>
    </row>
    <row r="51" spans="1:6" ht="16.5" customHeight="1">
      <c r="A51" s="158">
        <v>110</v>
      </c>
      <c r="C51" s="115" t="s">
        <v>305</v>
      </c>
      <c r="D51" s="70">
        <v>0</v>
      </c>
      <c r="E51" s="3">
        <f>SUM('October 18 CASH'!J41)</f>
        <v>1</v>
      </c>
      <c r="F51" s="137">
        <f>SUM(E51-D51)</f>
        <v>1</v>
      </c>
    </row>
    <row r="52" spans="1:6" ht="16.5" customHeight="1">
      <c r="A52" s="158">
        <v>111</v>
      </c>
      <c r="C52" s="91" t="s">
        <v>233</v>
      </c>
      <c r="D52" s="70">
        <v>0</v>
      </c>
      <c r="E52" s="3">
        <f>SUM('October 18 CASH'!J42)</f>
        <v>0</v>
      </c>
      <c r="F52" s="137">
        <f>SUM(E52-D52)</f>
        <v>0</v>
      </c>
    </row>
    <row r="53" ht="10.5" customHeight="1">
      <c r="F53" s="139"/>
    </row>
    <row r="54" spans="1:6" ht="16.5" customHeight="1" thickBot="1">
      <c r="A54" s="7" t="s">
        <v>26</v>
      </c>
      <c r="B54" s="7"/>
      <c r="C54" s="7"/>
      <c r="D54" s="4">
        <f>SUM(D8:D53)</f>
        <v>9128198.03</v>
      </c>
      <c r="E54" s="113">
        <f>SUM(E8:E53)</f>
        <v>33916770.309999995</v>
      </c>
      <c r="F54" s="4">
        <f>SUM(F8:F53)</f>
        <v>24788572.279999997</v>
      </c>
    </row>
    <row r="55" spans="3:6" ht="16.5" customHeight="1" thickTop="1">
      <c r="C55" s="91"/>
      <c r="D55" s="5"/>
      <c r="E55" s="5"/>
      <c r="F55" s="5"/>
    </row>
    <row r="56" ht="16.5" customHeight="1">
      <c r="E56" s="137"/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</sheetData>
  <sheetProtection/>
  <mergeCells count="3">
    <mergeCell ref="A1:F1"/>
    <mergeCell ref="A2:F2"/>
    <mergeCell ref="A3:F3"/>
  </mergeCells>
  <printOptions horizontalCentered="1"/>
  <pageMargins left="0.5" right="0.5" top="0.75" bottom="0.75" header="0.5" footer="0.25"/>
  <pageSetup fitToHeight="1" fitToWidth="1" horizontalDpi="300" verticalDpi="300" orientation="portrait" scale="77" r:id="rId1"/>
  <headerFooter alignWithMargins="0">
    <oddFooter>&amp;L&amp;5&amp;F;&amp;A;&amp;D;&amp;T;PA&amp;C&amp;8Page 2 of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64"/>
  <sheetViews>
    <sheetView view="pageBreakPreview" zoomScale="150" zoomScaleSheetLayoutView="150" workbookViewId="0" topLeftCell="A1">
      <selection activeCell="F58" sqref="F58"/>
    </sheetView>
  </sheetViews>
  <sheetFormatPr defaultColWidth="9.140625" defaultRowHeight="12.75"/>
  <cols>
    <col min="1" max="1" width="5.8515625" style="0" customWidth="1"/>
    <col min="2" max="2" width="49.28125" style="0" customWidth="1"/>
    <col min="3" max="3" width="13.57421875" style="124" customWidth="1"/>
    <col min="4" max="4" width="12.8515625" style="0" customWidth="1"/>
    <col min="5" max="5" width="12.28125" style="0" customWidth="1"/>
    <col min="6" max="6" width="18.421875" style="0" customWidth="1"/>
    <col min="7" max="7" width="1.421875" style="7" customWidth="1"/>
    <col min="8" max="8" width="17.421875" style="0" bestFit="1" customWidth="1"/>
    <col min="9" max="9" width="10.140625" style="0" customWidth="1"/>
  </cols>
  <sheetData>
    <row r="1" spans="1:6" ht="14.25" customHeight="1">
      <c r="A1" s="171" t="s">
        <v>0</v>
      </c>
      <c r="B1" s="171"/>
      <c r="C1" s="171"/>
      <c r="D1" s="171"/>
      <c r="E1" s="171"/>
      <c r="F1" s="171"/>
    </row>
    <row r="2" spans="1:7" ht="12.75" customHeight="1">
      <c r="A2" s="171" t="s">
        <v>29</v>
      </c>
      <c r="B2" s="171"/>
      <c r="C2" s="171"/>
      <c r="D2" s="171"/>
      <c r="E2" s="171"/>
      <c r="F2" s="171"/>
      <c r="G2" s="164"/>
    </row>
    <row r="3" spans="1:6" ht="13.5" customHeight="1">
      <c r="A3" s="171" t="s">
        <v>320</v>
      </c>
      <c r="B3" s="171"/>
      <c r="C3" s="171"/>
      <c r="D3" s="171"/>
      <c r="E3" s="171"/>
      <c r="F3" s="171"/>
    </row>
    <row r="4" ht="3" customHeight="1">
      <c r="A4" t="s">
        <v>306</v>
      </c>
    </row>
    <row r="5" spans="1:6" ht="12" customHeight="1">
      <c r="A5" s="27"/>
      <c r="B5" s="27"/>
      <c r="C5" s="125" t="s">
        <v>30</v>
      </c>
      <c r="D5" s="28"/>
      <c r="E5" s="28"/>
      <c r="F5" s="28" t="s">
        <v>31</v>
      </c>
    </row>
    <row r="6" spans="1:6" ht="12" customHeight="1">
      <c r="A6" s="30" t="s">
        <v>2</v>
      </c>
      <c r="B6" s="30"/>
      <c r="C6" s="125" t="s">
        <v>32</v>
      </c>
      <c r="D6" s="28"/>
      <c r="E6" s="28"/>
      <c r="F6" s="28" t="s">
        <v>32</v>
      </c>
    </row>
    <row r="7" spans="1:6" ht="12.75" customHeight="1" thickBot="1">
      <c r="A7" s="9" t="s">
        <v>6</v>
      </c>
      <c r="B7" s="9" t="s">
        <v>7</v>
      </c>
      <c r="C7" s="131">
        <v>43009</v>
      </c>
      <c r="D7" s="29" t="s">
        <v>33</v>
      </c>
      <c r="E7" s="29" t="s">
        <v>34</v>
      </c>
      <c r="F7" s="107">
        <v>43039</v>
      </c>
    </row>
    <row r="8" spans="2:4" ht="5.25" customHeight="1">
      <c r="B8" s="81"/>
      <c r="C8" s="126"/>
      <c r="D8" s="76"/>
    </row>
    <row r="9" spans="1:9" ht="16.5" customHeight="1">
      <c r="A9" s="160" t="s">
        <v>253</v>
      </c>
      <c r="B9" t="s">
        <v>10</v>
      </c>
      <c r="C9" s="150">
        <v>3192988.36</v>
      </c>
      <c r="D9" s="42">
        <v>3993828.54</v>
      </c>
      <c r="E9" s="42">
        <v>4497914.46</v>
      </c>
      <c r="F9" s="42">
        <f aca="true" t="shared" si="0" ref="F9:F45">(C9+D9-E9)</f>
        <v>2688902.4400000004</v>
      </c>
      <c r="I9" s="17"/>
    </row>
    <row r="10" spans="1:9" ht="16.5" customHeight="1">
      <c r="A10" s="148" t="s">
        <v>254</v>
      </c>
      <c r="B10" t="s">
        <v>198</v>
      </c>
      <c r="C10" s="127">
        <v>54387.21</v>
      </c>
      <c r="D10" s="42">
        <v>994.33</v>
      </c>
      <c r="E10" s="42">
        <v>0</v>
      </c>
      <c r="F10" s="42">
        <f t="shared" si="0"/>
        <v>55381.54</v>
      </c>
      <c r="I10" s="17"/>
    </row>
    <row r="11" spans="1:6" ht="16.5" customHeight="1">
      <c r="A11" s="148" t="s">
        <v>255</v>
      </c>
      <c r="B11" t="str">
        <f>'October 18 COMPARISON'!C10</f>
        <v>CO CLERK RECORDS MGMT </v>
      </c>
      <c r="C11" s="128">
        <v>278619.03</v>
      </c>
      <c r="D11" s="42">
        <v>24869.81</v>
      </c>
      <c r="E11" s="42">
        <v>15.78</v>
      </c>
      <c r="F11" s="42">
        <f t="shared" si="0"/>
        <v>303473.06</v>
      </c>
    </row>
    <row r="12" spans="1:6" ht="16.5" customHeight="1">
      <c r="A12" s="148" t="s">
        <v>256</v>
      </c>
      <c r="B12" t="str">
        <f>'October 18 COMPARISON'!C11</f>
        <v>ELECTIONS EQUIPMENT CONTRACT</v>
      </c>
      <c r="C12" s="128">
        <v>16450</v>
      </c>
      <c r="D12" s="42">
        <v>19.55</v>
      </c>
      <c r="E12" s="42">
        <v>0</v>
      </c>
      <c r="F12" s="42">
        <f t="shared" si="0"/>
        <v>16469.55</v>
      </c>
    </row>
    <row r="13" spans="1:6" ht="16.5" customHeight="1">
      <c r="A13" s="148" t="s">
        <v>257</v>
      </c>
      <c r="B13" s="115" t="s">
        <v>11</v>
      </c>
      <c r="C13" s="127">
        <v>17386.01</v>
      </c>
      <c r="D13" s="42">
        <v>3158.85</v>
      </c>
      <c r="E13" s="42">
        <v>4979.53</v>
      </c>
      <c r="F13" s="42">
        <f t="shared" si="0"/>
        <v>15565.329999999998</v>
      </c>
    </row>
    <row r="14" spans="1:9" ht="16.5" customHeight="1">
      <c r="A14" s="148" t="s">
        <v>258</v>
      </c>
      <c r="B14" t="s">
        <v>12</v>
      </c>
      <c r="C14" s="128">
        <v>749928.4</v>
      </c>
      <c r="D14" s="42">
        <v>75203.58</v>
      </c>
      <c r="E14" s="42">
        <v>105813.38</v>
      </c>
      <c r="F14" s="42">
        <f t="shared" si="0"/>
        <v>719318.6</v>
      </c>
      <c r="I14" s="17"/>
    </row>
    <row r="15" spans="1:6" ht="16.5" customHeight="1">
      <c r="A15" s="160" t="s">
        <v>259</v>
      </c>
      <c r="B15" t="s">
        <v>13</v>
      </c>
      <c r="C15" s="128">
        <v>22623.57</v>
      </c>
      <c r="D15" s="42">
        <v>587547.07</v>
      </c>
      <c r="E15" s="42">
        <v>293757.68</v>
      </c>
      <c r="F15" s="42">
        <f t="shared" si="0"/>
        <v>316412.9599999999</v>
      </c>
    </row>
    <row r="16" spans="1:9" ht="16.5" customHeight="1">
      <c r="A16" s="148" t="s">
        <v>260</v>
      </c>
      <c r="B16" t="s">
        <v>35</v>
      </c>
      <c r="C16" s="127">
        <v>8506.38</v>
      </c>
      <c r="D16" s="42">
        <v>49951.45</v>
      </c>
      <c r="E16" s="42">
        <v>42259.36</v>
      </c>
      <c r="F16" s="42">
        <f t="shared" si="0"/>
        <v>16198.469999999994</v>
      </c>
      <c r="H16" s="42"/>
      <c r="I16" s="17"/>
    </row>
    <row r="17" spans="1:6" ht="16.5" customHeight="1">
      <c r="A17" s="148" t="s">
        <v>284</v>
      </c>
      <c r="B17" t="s">
        <v>15</v>
      </c>
      <c r="C17" s="128">
        <v>3767274.52</v>
      </c>
      <c r="D17" s="42">
        <v>228372.38</v>
      </c>
      <c r="E17" s="42">
        <v>0</v>
      </c>
      <c r="F17" s="42">
        <f t="shared" si="0"/>
        <v>3995646.9</v>
      </c>
    </row>
    <row r="18" spans="1:6" ht="16.5" customHeight="1">
      <c r="A18" s="148" t="s">
        <v>261</v>
      </c>
      <c r="B18" t="s">
        <v>239</v>
      </c>
      <c r="C18" s="128">
        <v>9010</v>
      </c>
      <c r="D18" s="42">
        <v>343</v>
      </c>
      <c r="E18" s="42">
        <v>0</v>
      </c>
      <c r="F18" s="42">
        <f t="shared" si="0"/>
        <v>9353</v>
      </c>
    </row>
    <row r="19" spans="1:6" ht="16.5" customHeight="1">
      <c r="A19" s="160" t="s">
        <v>262</v>
      </c>
      <c r="B19" t="s">
        <v>16</v>
      </c>
      <c r="C19" s="128">
        <v>17848.62</v>
      </c>
      <c r="D19" s="42">
        <v>74502.96</v>
      </c>
      <c r="E19" s="42">
        <v>25221.68</v>
      </c>
      <c r="F19" s="42">
        <f t="shared" si="0"/>
        <v>67129.9</v>
      </c>
    </row>
    <row r="20" spans="1:8" ht="16.5" customHeight="1">
      <c r="A20" s="148" t="s">
        <v>263</v>
      </c>
      <c r="B20" t="str">
        <f>'October 18 COMPARISON'!C19</f>
        <v>COUNTY RECORDS MANAGEMENT </v>
      </c>
      <c r="C20" s="128">
        <v>33390.94</v>
      </c>
      <c r="D20" s="42">
        <v>1273.72</v>
      </c>
      <c r="E20" s="42">
        <v>0</v>
      </c>
      <c r="F20" s="42">
        <f t="shared" si="0"/>
        <v>34664.66</v>
      </c>
      <c r="H20" s="156"/>
    </row>
    <row r="21" spans="1:6" ht="16.5" customHeight="1">
      <c r="A21" s="148" t="s">
        <v>264</v>
      </c>
      <c r="B21" t="s">
        <v>17</v>
      </c>
      <c r="C21" s="128">
        <v>126573.39</v>
      </c>
      <c r="D21" s="42">
        <v>26880.86</v>
      </c>
      <c r="E21" s="42">
        <v>27035.48</v>
      </c>
      <c r="F21" s="42">
        <f t="shared" si="0"/>
        <v>126418.77</v>
      </c>
    </row>
    <row r="22" spans="1:6" ht="16.5" customHeight="1">
      <c r="A22" s="148" t="s">
        <v>265</v>
      </c>
      <c r="B22" t="s">
        <v>18</v>
      </c>
      <c r="C22" s="128">
        <v>5430.99</v>
      </c>
      <c r="D22" s="42">
        <v>750</v>
      </c>
      <c r="E22" s="42">
        <v>0</v>
      </c>
      <c r="F22" s="42">
        <f t="shared" si="0"/>
        <v>6180.99</v>
      </c>
    </row>
    <row r="23" spans="1:6" ht="16.5" customHeight="1">
      <c r="A23" s="148" t="s">
        <v>266</v>
      </c>
      <c r="B23" t="s">
        <v>212</v>
      </c>
      <c r="C23" s="128">
        <v>38044.81</v>
      </c>
      <c r="D23" s="42">
        <v>8019</v>
      </c>
      <c r="E23" s="42">
        <v>8428.96</v>
      </c>
      <c r="F23" s="42">
        <f t="shared" si="0"/>
        <v>37634.85</v>
      </c>
    </row>
    <row r="24" spans="1:6" ht="16.5" customHeight="1">
      <c r="A24" s="148" t="s">
        <v>267</v>
      </c>
      <c r="B24" t="s">
        <v>19</v>
      </c>
      <c r="C24" s="128">
        <v>38827.65</v>
      </c>
      <c r="D24" s="42">
        <v>1287.64</v>
      </c>
      <c r="E24" s="42">
        <v>672</v>
      </c>
      <c r="F24" s="42">
        <f t="shared" si="0"/>
        <v>39443.29</v>
      </c>
    </row>
    <row r="25" spans="1:6" ht="16.5" customHeight="1">
      <c r="A25" s="148" t="s">
        <v>268</v>
      </c>
      <c r="B25" s="91" t="s">
        <v>250</v>
      </c>
      <c r="C25" s="128">
        <v>0</v>
      </c>
      <c r="D25" s="42">
        <v>0</v>
      </c>
      <c r="E25" s="42">
        <v>0</v>
      </c>
      <c r="F25" s="42">
        <f t="shared" si="0"/>
        <v>0</v>
      </c>
    </row>
    <row r="26" spans="1:6" ht="16.5" customHeight="1">
      <c r="A26" s="148" t="s">
        <v>269</v>
      </c>
      <c r="B26" s="91" t="s">
        <v>238</v>
      </c>
      <c r="C26" s="128">
        <v>21409.03</v>
      </c>
      <c r="D26" s="42">
        <v>17605.8</v>
      </c>
      <c r="E26" s="42">
        <v>16649.1</v>
      </c>
      <c r="F26" s="42">
        <f t="shared" si="0"/>
        <v>22365.730000000003</v>
      </c>
    </row>
    <row r="27" spans="1:6" ht="16.5" customHeight="1">
      <c r="A27" s="148" t="s">
        <v>270</v>
      </c>
      <c r="B27" s="91" t="s">
        <v>245</v>
      </c>
      <c r="C27" s="128">
        <v>10791.05</v>
      </c>
      <c r="D27" s="42">
        <v>2866.18</v>
      </c>
      <c r="E27" s="42">
        <v>8074.77</v>
      </c>
      <c r="F27" s="42">
        <f t="shared" si="0"/>
        <v>5582.459999999999</v>
      </c>
    </row>
    <row r="28" spans="1:6" ht="16.5" customHeight="1">
      <c r="A28" s="148" t="s">
        <v>271</v>
      </c>
      <c r="B28" t="s">
        <v>246</v>
      </c>
      <c r="C28" s="128">
        <v>0</v>
      </c>
      <c r="D28" s="42">
        <v>0</v>
      </c>
      <c r="E28" s="42">
        <v>0</v>
      </c>
      <c r="F28" s="42">
        <f t="shared" si="0"/>
        <v>0</v>
      </c>
    </row>
    <row r="29" spans="1:6" ht="16.5" customHeight="1">
      <c r="A29" s="148" t="s">
        <v>272</v>
      </c>
      <c r="B29" t="s">
        <v>20</v>
      </c>
      <c r="C29" s="128">
        <v>100323.38</v>
      </c>
      <c r="D29" s="42">
        <v>2678.31</v>
      </c>
      <c r="E29" s="42">
        <v>1729.66</v>
      </c>
      <c r="F29" s="42">
        <f t="shared" si="0"/>
        <v>101272.03</v>
      </c>
    </row>
    <row r="30" spans="1:6" ht="16.5" customHeight="1">
      <c r="A30" s="159" t="s">
        <v>294</v>
      </c>
      <c r="B30" s="91" t="s">
        <v>295</v>
      </c>
      <c r="C30" s="128">
        <v>1650.34</v>
      </c>
      <c r="D30" s="42">
        <v>4345.52</v>
      </c>
      <c r="E30" s="42">
        <v>2994.86</v>
      </c>
      <c r="F30" s="42">
        <f t="shared" si="0"/>
        <v>3001.0000000000005</v>
      </c>
    </row>
    <row r="31" spans="1:6" ht="16.5" customHeight="1">
      <c r="A31" s="159" t="s">
        <v>296</v>
      </c>
      <c r="B31" s="91" t="s">
        <v>299</v>
      </c>
      <c r="C31" s="128">
        <v>12311.63</v>
      </c>
      <c r="D31" s="42">
        <v>11809.94</v>
      </c>
      <c r="E31" s="42">
        <v>19021.65</v>
      </c>
      <c r="F31" s="42">
        <f t="shared" si="0"/>
        <v>5099.919999999998</v>
      </c>
    </row>
    <row r="32" spans="1:6" ht="16.5" customHeight="1">
      <c r="A32" s="159" t="s">
        <v>297</v>
      </c>
      <c r="B32" s="91" t="s">
        <v>300</v>
      </c>
      <c r="C32" s="128">
        <v>7799.84</v>
      </c>
      <c r="D32" s="42">
        <v>21974.28</v>
      </c>
      <c r="E32" s="42">
        <v>23497.77</v>
      </c>
      <c r="F32" s="42">
        <f t="shared" si="0"/>
        <v>6276.3499999999985</v>
      </c>
    </row>
    <row r="33" spans="1:6" ht="16.5" customHeight="1">
      <c r="A33" s="159" t="s">
        <v>298</v>
      </c>
      <c r="B33" s="91" t="s">
        <v>301</v>
      </c>
      <c r="C33" s="128">
        <v>12153.16</v>
      </c>
      <c r="D33" s="42">
        <v>9636.73</v>
      </c>
      <c r="E33" s="42">
        <v>18505.24</v>
      </c>
      <c r="F33" s="42">
        <f t="shared" si="0"/>
        <v>3284.649999999998</v>
      </c>
    </row>
    <row r="34" spans="1:6" ht="16.5" customHeight="1">
      <c r="A34" s="160" t="s">
        <v>252</v>
      </c>
      <c r="B34" s="76" t="s">
        <v>205</v>
      </c>
      <c r="C34" s="127">
        <v>198958.73</v>
      </c>
      <c r="D34" s="42">
        <v>1333095.09</v>
      </c>
      <c r="E34" s="42">
        <v>666053.69</v>
      </c>
      <c r="F34" s="42">
        <f t="shared" si="0"/>
        <v>866000.1300000001</v>
      </c>
    </row>
    <row r="35" spans="1:6" ht="16.5" customHeight="1">
      <c r="A35" s="148" t="s">
        <v>273</v>
      </c>
      <c r="B35" t="s">
        <v>231</v>
      </c>
      <c r="C35" s="128">
        <v>23252.23</v>
      </c>
      <c r="D35" s="42">
        <v>16919.78</v>
      </c>
      <c r="E35" s="42">
        <v>1000</v>
      </c>
      <c r="F35" s="42">
        <f t="shared" si="0"/>
        <v>39172.009999999995</v>
      </c>
    </row>
    <row r="36" spans="1:6" ht="16.5" customHeight="1">
      <c r="A36" s="159" t="s">
        <v>307</v>
      </c>
      <c r="B36" s="100" t="s">
        <v>308</v>
      </c>
      <c r="C36" s="128">
        <v>24276051.82</v>
      </c>
      <c r="D36" s="42">
        <v>0</v>
      </c>
      <c r="E36" s="42">
        <v>299135.11</v>
      </c>
      <c r="F36" s="42">
        <f t="shared" si="0"/>
        <v>23976916.71</v>
      </c>
    </row>
    <row r="37" spans="1:6" ht="16.5" customHeight="1">
      <c r="A37" s="148" t="s">
        <v>274</v>
      </c>
      <c r="B37" t="s">
        <v>247</v>
      </c>
      <c r="C37" s="128">
        <v>79</v>
      </c>
      <c r="D37" s="42">
        <v>0</v>
      </c>
      <c r="E37" s="42">
        <v>0</v>
      </c>
      <c r="F37" s="42">
        <f t="shared" si="0"/>
        <v>79</v>
      </c>
    </row>
    <row r="38" spans="1:6" ht="16.5" customHeight="1">
      <c r="A38" s="148" t="s">
        <v>285</v>
      </c>
      <c r="B38" t="s">
        <v>22</v>
      </c>
      <c r="C38" s="128">
        <v>333.88</v>
      </c>
      <c r="D38" s="42">
        <v>0.23</v>
      </c>
      <c r="E38" s="42">
        <v>0</v>
      </c>
      <c r="F38" s="42">
        <f t="shared" si="0"/>
        <v>334.11</v>
      </c>
    </row>
    <row r="39" spans="1:6" ht="16.5" customHeight="1">
      <c r="A39" s="148" t="s">
        <v>275</v>
      </c>
      <c r="B39" s="76" t="s">
        <v>242</v>
      </c>
      <c r="C39" s="128">
        <v>1475.28</v>
      </c>
      <c r="D39" s="42">
        <v>2299.4</v>
      </c>
      <c r="E39" s="42">
        <v>0</v>
      </c>
      <c r="F39" s="42">
        <f t="shared" si="0"/>
        <v>3774.6800000000003</v>
      </c>
    </row>
    <row r="40" spans="1:6" ht="16.5" customHeight="1">
      <c r="A40" s="148" t="s">
        <v>289</v>
      </c>
      <c r="B40" t="s">
        <v>218</v>
      </c>
      <c r="C40" s="128">
        <v>0</v>
      </c>
      <c r="D40" s="42">
        <v>0</v>
      </c>
      <c r="E40" s="42">
        <v>0</v>
      </c>
      <c r="F40" s="42">
        <f t="shared" si="0"/>
        <v>0</v>
      </c>
    </row>
    <row r="41" spans="1:6" ht="16.5" customHeight="1">
      <c r="A41" s="148" t="s">
        <v>286</v>
      </c>
      <c r="B41" t="s">
        <v>23</v>
      </c>
      <c r="C41" s="128">
        <v>52467.4</v>
      </c>
      <c r="D41" s="42">
        <v>3614.79</v>
      </c>
      <c r="E41" s="42">
        <v>0</v>
      </c>
      <c r="F41" s="42">
        <f t="shared" si="0"/>
        <v>56082.19</v>
      </c>
    </row>
    <row r="42" spans="1:6" ht="16.5" customHeight="1">
      <c r="A42" s="148" t="s">
        <v>276</v>
      </c>
      <c r="B42" t="s">
        <v>225</v>
      </c>
      <c r="C42" s="128">
        <v>28838.66</v>
      </c>
      <c r="D42" s="42">
        <v>45698.98</v>
      </c>
      <c r="E42" s="42">
        <v>74532.67</v>
      </c>
      <c r="F42" s="42">
        <f t="shared" si="0"/>
        <v>4.970000000001164</v>
      </c>
    </row>
    <row r="43" spans="1:6" ht="16.5" customHeight="1">
      <c r="A43" s="148" t="s">
        <v>277</v>
      </c>
      <c r="B43" t="s">
        <v>201</v>
      </c>
      <c r="C43" s="128">
        <v>84095.7</v>
      </c>
      <c r="D43" s="42">
        <v>1371.04</v>
      </c>
      <c r="E43" s="42">
        <v>24.31</v>
      </c>
      <c r="F43" s="42">
        <f t="shared" si="0"/>
        <v>85442.43</v>
      </c>
    </row>
    <row r="44" spans="1:6" ht="16.5" customHeight="1">
      <c r="A44" s="148" t="s">
        <v>287</v>
      </c>
      <c r="B44" t="s">
        <v>190</v>
      </c>
      <c r="C44" s="128">
        <v>21242.44</v>
      </c>
      <c r="D44" s="42">
        <v>217942.7</v>
      </c>
      <c r="E44" s="42">
        <v>71930.28</v>
      </c>
      <c r="F44" s="42">
        <f t="shared" si="0"/>
        <v>167254.86000000002</v>
      </c>
    </row>
    <row r="45" spans="1:6" ht="16.5" customHeight="1">
      <c r="A45" s="148" t="s">
        <v>278</v>
      </c>
      <c r="B45" t="s">
        <v>214</v>
      </c>
      <c r="C45" s="128">
        <v>20339.94</v>
      </c>
      <c r="D45" s="42">
        <v>324.49</v>
      </c>
      <c r="E45" s="42">
        <v>2.96</v>
      </c>
      <c r="F45" s="42">
        <f t="shared" si="0"/>
        <v>20661.47</v>
      </c>
    </row>
    <row r="46" spans="1:6" ht="16.5" customHeight="1">
      <c r="A46" s="148" t="s">
        <v>279</v>
      </c>
      <c r="B46" t="s">
        <v>217</v>
      </c>
      <c r="C46" s="128">
        <v>2939.73</v>
      </c>
      <c r="D46" s="42">
        <v>29022.25</v>
      </c>
      <c r="E46" s="42">
        <v>16541.95</v>
      </c>
      <c r="F46" s="42">
        <f aca="true" t="shared" si="1" ref="F46:F53">(C46+D46-E46)</f>
        <v>15420.029999999999</v>
      </c>
    </row>
    <row r="47" spans="1:6" ht="16.5" customHeight="1">
      <c r="A47" s="148" t="s">
        <v>280</v>
      </c>
      <c r="B47" t="s">
        <v>227</v>
      </c>
      <c r="C47" s="128">
        <v>15897.09</v>
      </c>
      <c r="D47" s="11">
        <v>373.17</v>
      </c>
      <c r="E47" s="11">
        <v>0</v>
      </c>
      <c r="F47" s="42">
        <f t="shared" si="1"/>
        <v>16270.26</v>
      </c>
    </row>
    <row r="48" spans="1:6" ht="16.5" customHeight="1">
      <c r="A48" s="148" t="s">
        <v>281</v>
      </c>
      <c r="B48" t="s">
        <v>36</v>
      </c>
      <c r="C48" s="128">
        <v>4250.07</v>
      </c>
      <c r="D48" s="11">
        <v>183.74</v>
      </c>
      <c r="E48" s="11">
        <v>969.91</v>
      </c>
      <c r="F48" s="42">
        <f t="shared" si="1"/>
        <v>3463.8999999999996</v>
      </c>
    </row>
    <row r="49" spans="1:6" ht="16.5" customHeight="1">
      <c r="A49" s="148" t="s">
        <v>282</v>
      </c>
      <c r="B49" s="91" t="s">
        <v>249</v>
      </c>
      <c r="C49" s="128">
        <v>22501.05</v>
      </c>
      <c r="D49" s="11">
        <v>1460</v>
      </c>
      <c r="E49" s="11">
        <v>0</v>
      </c>
      <c r="F49" s="42">
        <f t="shared" si="1"/>
        <v>23961.05</v>
      </c>
    </row>
    <row r="50" spans="1:6" ht="16.5" customHeight="1">
      <c r="A50" s="148" t="s">
        <v>283</v>
      </c>
      <c r="B50" t="s">
        <v>25</v>
      </c>
      <c r="C50" s="128">
        <v>52602.69</v>
      </c>
      <c r="D50" s="11">
        <v>106001.96</v>
      </c>
      <c r="E50" s="11">
        <v>111750.08</v>
      </c>
      <c r="F50" s="42">
        <f t="shared" si="1"/>
        <v>46854.57000000002</v>
      </c>
    </row>
    <row r="51" spans="1:6" ht="16.5" customHeight="1">
      <c r="A51" s="148" t="s">
        <v>291</v>
      </c>
      <c r="B51" s="91" t="s">
        <v>292</v>
      </c>
      <c r="C51" s="128">
        <v>0</v>
      </c>
      <c r="D51" s="11">
        <v>0</v>
      </c>
      <c r="E51" s="11">
        <v>0</v>
      </c>
      <c r="F51" s="42">
        <f t="shared" si="1"/>
        <v>0</v>
      </c>
    </row>
    <row r="52" spans="1:6" ht="16.5" customHeight="1">
      <c r="A52" s="148" t="s">
        <v>290</v>
      </c>
      <c r="B52" s="91" t="s">
        <v>305</v>
      </c>
      <c r="C52" s="128">
        <v>1</v>
      </c>
      <c r="D52" s="11">
        <v>845.83</v>
      </c>
      <c r="E52" s="11">
        <v>845.83</v>
      </c>
      <c r="F52" s="42">
        <f t="shared" si="1"/>
        <v>1</v>
      </c>
    </row>
    <row r="53" spans="1:6" ht="16.5" customHeight="1">
      <c r="A53" s="158">
        <v>111</v>
      </c>
      <c r="B53" s="91" t="s">
        <v>233</v>
      </c>
      <c r="C53" s="128">
        <v>0</v>
      </c>
      <c r="D53" s="11">
        <v>0</v>
      </c>
      <c r="E53" s="11">
        <v>0</v>
      </c>
      <c r="F53" s="42">
        <f t="shared" si="1"/>
        <v>0</v>
      </c>
    </row>
    <row r="54" spans="2:6" ht="4.5" customHeight="1">
      <c r="B54" s="91"/>
      <c r="C54" s="128"/>
      <c r="D54" s="11"/>
      <c r="E54" s="11"/>
      <c r="F54" s="11"/>
    </row>
    <row r="55" spans="2:6" ht="16.5" customHeight="1" thickBot="1">
      <c r="B55" s="7" t="s">
        <v>5</v>
      </c>
      <c r="C55" s="123">
        <f>SUM(C9:C54)</f>
        <v>33349055.020000007</v>
      </c>
      <c r="D55" s="123">
        <f>SUM(D9:D54)</f>
        <v>6907072.950000002</v>
      </c>
      <c r="E55" s="123">
        <f>SUM(E9:E54)</f>
        <v>6339358.150000001</v>
      </c>
      <c r="F55" s="123">
        <f>SUM(F9:F53)</f>
        <v>33916769.82</v>
      </c>
    </row>
    <row r="56" spans="2:6" ht="16.5" customHeight="1">
      <c r="B56" s="91"/>
      <c r="C56" s="129"/>
      <c r="D56" s="12"/>
      <c r="E56" s="12"/>
      <c r="F56" s="12"/>
    </row>
    <row r="57" ht="16.5" customHeight="1">
      <c r="F57" s="13">
        <f>'October 18 CASH'!J62</f>
        <v>33916770.31</v>
      </c>
    </row>
    <row r="58" ht="16.5" customHeight="1">
      <c r="F58" s="3">
        <f>F55-F57</f>
        <v>-0.49000000208616257</v>
      </c>
    </row>
    <row r="59" ht="16.5" customHeight="1"/>
    <row r="60" ht="16.5" customHeight="1"/>
    <row r="61" ht="16.5" customHeight="1"/>
    <row r="62" ht="16.5" customHeight="1">
      <c r="C62" s="130"/>
    </row>
    <row r="63" ht="16.5" customHeight="1">
      <c r="C63" s="130"/>
    </row>
    <row r="64" ht="16.5" customHeight="1">
      <c r="F64" s="17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</sheetData>
  <sheetProtection/>
  <mergeCells count="3">
    <mergeCell ref="A1:F1"/>
    <mergeCell ref="A2:F2"/>
    <mergeCell ref="A3:F3"/>
  </mergeCells>
  <printOptions horizontalCentered="1"/>
  <pageMargins left="0.5" right="0.5" top="0.25" bottom="0.25" header="0.5" footer="0"/>
  <pageSetup fitToHeight="1" fitToWidth="1" horizontalDpi="300" verticalDpi="300" orientation="portrait" scale="85" r:id="rId1"/>
  <headerFooter alignWithMargins="0">
    <oddFooter>&amp;L&amp;4&amp;F;&amp;A;&amp;D;&amp;T;PA&amp;C&amp;9Page 3 of 8&amp;10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J182"/>
  <sheetViews>
    <sheetView view="pageBreakPreview" zoomScale="150" zoomScaleSheetLayoutView="150" zoomScalePageLayoutView="0" workbookViewId="0" topLeftCell="A1">
      <pane xSplit="2" ySplit="7" topLeftCell="C58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E62" sqref="E62"/>
    </sheetView>
  </sheetViews>
  <sheetFormatPr defaultColWidth="9.140625" defaultRowHeight="12.75"/>
  <cols>
    <col min="1" max="1" width="6.421875" style="0" customWidth="1"/>
    <col min="2" max="2" width="33.421875" style="0" customWidth="1"/>
    <col min="3" max="4" width="10.28125" style="0" customWidth="1"/>
    <col min="5" max="5" width="13.7109375" style="0" customWidth="1"/>
    <col min="6" max="6" width="0.9921875" style="0" customWidth="1"/>
    <col min="7" max="7" width="15.00390625" style="0" customWidth="1"/>
    <col min="8" max="8" width="1.1484375" style="0" customWidth="1"/>
    <col min="9" max="9" width="11.8515625" style="0" customWidth="1"/>
  </cols>
  <sheetData>
    <row r="1" spans="1:9" ht="15.75">
      <c r="A1" s="170" t="s">
        <v>0</v>
      </c>
      <c r="B1" s="170"/>
      <c r="C1" s="170"/>
      <c r="D1" s="170"/>
      <c r="E1" s="170"/>
      <c r="F1" s="170"/>
      <c r="G1" s="170"/>
      <c r="H1" s="170"/>
      <c r="I1" s="170"/>
    </row>
    <row r="2" spans="1:9" ht="15.75">
      <c r="A2" s="170" t="s">
        <v>42</v>
      </c>
      <c r="B2" s="170"/>
      <c r="C2" s="170"/>
      <c r="D2" s="170"/>
      <c r="E2" s="170"/>
      <c r="F2" s="170"/>
      <c r="G2" s="170"/>
      <c r="H2" s="170"/>
      <c r="I2" s="170"/>
    </row>
    <row r="3" spans="1:9" ht="15.75">
      <c r="A3" s="170" t="s">
        <v>312</v>
      </c>
      <c r="B3" s="170"/>
      <c r="C3" s="170"/>
      <c r="D3" s="170"/>
      <c r="E3" s="170"/>
      <c r="F3" s="170"/>
      <c r="G3" s="170"/>
      <c r="H3" s="170"/>
      <c r="I3" s="170"/>
    </row>
    <row r="4" spans="1:9" ht="15.75">
      <c r="A4" s="170" t="s">
        <v>313</v>
      </c>
      <c r="B4" s="170"/>
      <c r="C4" s="170"/>
      <c r="D4" s="170"/>
      <c r="E4" s="170"/>
      <c r="F4" s="170"/>
      <c r="G4" s="170"/>
      <c r="H4" s="170"/>
      <c r="I4" s="170"/>
    </row>
    <row r="5" ht="13.5" customHeight="1">
      <c r="A5" s="109"/>
    </row>
    <row r="6" spans="1:9" ht="12.75">
      <c r="A6" s="25" t="s">
        <v>43</v>
      </c>
      <c r="B6" s="25"/>
      <c r="C6" s="16" t="s">
        <v>44</v>
      </c>
      <c r="D6" s="112" t="s">
        <v>202</v>
      </c>
      <c r="E6" s="112" t="s">
        <v>45</v>
      </c>
      <c r="F6" s="16"/>
      <c r="G6" s="16" t="s">
        <v>46</v>
      </c>
      <c r="H6" s="16"/>
      <c r="I6" s="16" t="s">
        <v>47</v>
      </c>
    </row>
    <row r="7" spans="1:9" ht="12.75">
      <c r="A7" s="25" t="s">
        <v>6</v>
      </c>
      <c r="B7" s="25" t="s">
        <v>48</v>
      </c>
      <c r="C7" s="16" t="s">
        <v>49</v>
      </c>
      <c r="D7" s="112" t="s">
        <v>49</v>
      </c>
      <c r="E7" s="148" t="s">
        <v>314</v>
      </c>
      <c r="F7" s="16"/>
      <c r="G7" s="16" t="s">
        <v>49</v>
      </c>
      <c r="H7" s="16"/>
      <c r="I7" s="16" t="s">
        <v>50</v>
      </c>
    </row>
    <row r="8" spans="1:9" ht="5.25" customHeight="1">
      <c r="A8" s="4"/>
      <c r="B8" s="4"/>
      <c r="C8" s="4"/>
      <c r="D8" s="113"/>
      <c r="E8" s="113"/>
      <c r="F8" s="4"/>
      <c r="G8" s="4"/>
      <c r="H8" s="4"/>
      <c r="I8" s="4"/>
    </row>
    <row r="9" spans="1:9" ht="15" customHeight="1">
      <c r="A9" s="2" t="s">
        <v>51</v>
      </c>
      <c r="B9" t="s">
        <v>52</v>
      </c>
      <c r="C9" s="73">
        <v>441411</v>
      </c>
      <c r="D9" s="114">
        <v>441411</v>
      </c>
      <c r="E9" s="14">
        <v>21471.71</v>
      </c>
      <c r="G9" s="14">
        <f>SUM(D9-E9)</f>
        <v>419939.29</v>
      </c>
      <c r="I9" s="6">
        <f>SUM(E9/D9)</f>
        <v>0.04864335052819255</v>
      </c>
    </row>
    <row r="10" spans="1:9" ht="15" customHeight="1">
      <c r="A10" s="2" t="s">
        <v>53</v>
      </c>
      <c r="B10" t="s">
        <v>54</v>
      </c>
      <c r="C10" s="73">
        <v>339131</v>
      </c>
      <c r="D10" s="114">
        <v>339131</v>
      </c>
      <c r="E10" s="14">
        <v>14847.08</v>
      </c>
      <c r="G10" s="14">
        <f aca="true" t="shared" si="0" ref="G10:G59">SUM(D10-E10)</f>
        <v>324283.92</v>
      </c>
      <c r="I10" s="6">
        <f aca="true" t="shared" si="1" ref="I10:I57">SUM(E10/D10)</f>
        <v>0.04377977831575409</v>
      </c>
    </row>
    <row r="11" spans="1:9" ht="15" customHeight="1">
      <c r="A11" s="2">
        <v>405</v>
      </c>
      <c r="B11" t="s">
        <v>240</v>
      </c>
      <c r="C11" s="73">
        <v>49951</v>
      </c>
      <c r="D11" s="114">
        <v>49951</v>
      </c>
      <c r="E11" s="14">
        <v>1936.57</v>
      </c>
      <c r="G11" s="14">
        <f t="shared" si="0"/>
        <v>48014.43</v>
      </c>
      <c r="I11" s="6">
        <f t="shared" si="1"/>
        <v>0.038769394006126</v>
      </c>
    </row>
    <row r="12" spans="1:9" ht="15" customHeight="1">
      <c r="A12" s="2" t="s">
        <v>55</v>
      </c>
      <c r="B12" t="s">
        <v>56</v>
      </c>
      <c r="C12" s="73">
        <v>98089</v>
      </c>
      <c r="D12" s="114">
        <v>98089</v>
      </c>
      <c r="E12" s="14">
        <v>10368.18</v>
      </c>
      <c r="G12" s="14">
        <f>SUM(D12-E12)</f>
        <v>87720.82</v>
      </c>
      <c r="I12" s="6">
        <f>SUM(E12/D12)</f>
        <v>0.105701760645944</v>
      </c>
    </row>
    <row r="13" spans="1:9" ht="15" customHeight="1">
      <c r="A13" s="2">
        <v>407</v>
      </c>
      <c r="B13" t="s">
        <v>241</v>
      </c>
      <c r="C13" s="73">
        <v>13611</v>
      </c>
      <c r="D13" s="114">
        <v>13611</v>
      </c>
      <c r="E13" s="14">
        <v>324.64</v>
      </c>
      <c r="G13" s="14">
        <f>SUM(D13-E13)</f>
        <v>13286.36</v>
      </c>
      <c r="I13" s="6">
        <f>SUM(E13/D13)</f>
        <v>0.02385129674527955</v>
      </c>
    </row>
    <row r="14" spans="1:9" ht="15" customHeight="1">
      <c r="A14" s="2" t="s">
        <v>57</v>
      </c>
      <c r="B14" t="s">
        <v>58</v>
      </c>
      <c r="C14" s="73">
        <v>569278</v>
      </c>
      <c r="D14" s="114">
        <v>622671.96</v>
      </c>
      <c r="E14" s="14">
        <v>198733.82</v>
      </c>
      <c r="G14" s="14">
        <f>SUM(D14-E14)</f>
        <v>423938.13999999996</v>
      </c>
      <c r="I14" s="6">
        <f t="shared" si="1"/>
        <v>0.319162950584767</v>
      </c>
    </row>
    <row r="15" spans="1:9" s="76" customFormat="1" ht="15" customHeight="1">
      <c r="A15" s="80" t="s">
        <v>59</v>
      </c>
      <c r="B15" s="76" t="s">
        <v>60</v>
      </c>
      <c r="C15" s="73">
        <v>63699</v>
      </c>
      <c r="D15" s="120">
        <v>63699</v>
      </c>
      <c r="E15" s="121">
        <v>2370.1</v>
      </c>
      <c r="G15" s="121">
        <f t="shared" si="0"/>
        <v>61328.9</v>
      </c>
      <c r="I15" s="122">
        <f t="shared" si="1"/>
        <v>0.03720780546005432</v>
      </c>
    </row>
    <row r="16" spans="1:9" ht="15" customHeight="1">
      <c r="A16" s="2">
        <v>427</v>
      </c>
      <c r="B16" t="s">
        <v>232</v>
      </c>
      <c r="C16" s="73">
        <v>161782</v>
      </c>
      <c r="D16" s="114">
        <v>161782</v>
      </c>
      <c r="E16" s="14">
        <v>8279.67</v>
      </c>
      <c r="G16" s="14">
        <f>SUM(D16-E16)</f>
        <v>153502.33</v>
      </c>
      <c r="I16" s="6">
        <f>SUM(E16/D16)</f>
        <v>0.051177943158076916</v>
      </c>
    </row>
    <row r="17" spans="1:9" ht="15" customHeight="1">
      <c r="A17" s="2">
        <v>428</v>
      </c>
      <c r="B17" t="s">
        <v>219</v>
      </c>
      <c r="C17" s="73">
        <v>333123</v>
      </c>
      <c r="D17" s="114">
        <v>333123</v>
      </c>
      <c r="E17" s="14">
        <v>5909.4</v>
      </c>
      <c r="G17" s="14">
        <f t="shared" si="0"/>
        <v>327213.6</v>
      </c>
      <c r="I17" s="6">
        <f t="shared" si="1"/>
        <v>0.017739393557334678</v>
      </c>
    </row>
    <row r="18" spans="1:9" s="76" customFormat="1" ht="15" customHeight="1">
      <c r="A18" s="80" t="s">
        <v>61</v>
      </c>
      <c r="B18" s="76" t="s">
        <v>62</v>
      </c>
      <c r="C18" s="73">
        <v>1472134</v>
      </c>
      <c r="D18" s="120">
        <v>1472134</v>
      </c>
      <c r="E18" s="121">
        <v>6088.4</v>
      </c>
      <c r="G18" s="121">
        <f t="shared" si="0"/>
        <v>1466045.6</v>
      </c>
      <c r="I18" s="122">
        <f t="shared" si="1"/>
        <v>0.0041357648148877746</v>
      </c>
    </row>
    <row r="19" spans="1:9" ht="15" customHeight="1">
      <c r="A19" s="2" t="s">
        <v>63</v>
      </c>
      <c r="B19" t="s">
        <v>64</v>
      </c>
      <c r="C19" s="73">
        <v>337620</v>
      </c>
      <c r="D19" s="114">
        <v>337620</v>
      </c>
      <c r="E19" s="14">
        <v>16757.89</v>
      </c>
      <c r="G19" s="14">
        <f t="shared" si="0"/>
        <v>320862.11</v>
      </c>
      <c r="I19" s="6">
        <f t="shared" si="1"/>
        <v>0.049635359279663525</v>
      </c>
    </row>
    <row r="20" spans="1:9" ht="15" customHeight="1">
      <c r="A20" s="2" t="s">
        <v>65</v>
      </c>
      <c r="B20" t="s">
        <v>70</v>
      </c>
      <c r="C20" s="73">
        <v>135189</v>
      </c>
      <c r="D20" s="114">
        <v>135189</v>
      </c>
      <c r="E20" s="14">
        <v>7879.06</v>
      </c>
      <c r="G20" s="14">
        <f t="shared" si="0"/>
        <v>127309.94</v>
      </c>
      <c r="I20" s="6">
        <f t="shared" si="1"/>
        <v>0.05828181286939026</v>
      </c>
    </row>
    <row r="21" spans="1:9" ht="15" customHeight="1">
      <c r="A21" s="2" t="s">
        <v>67</v>
      </c>
      <c r="B21" t="s">
        <v>66</v>
      </c>
      <c r="C21" s="73">
        <v>107751</v>
      </c>
      <c r="D21" s="114">
        <v>107751</v>
      </c>
      <c r="E21" s="14">
        <v>5588.14</v>
      </c>
      <c r="G21" s="14">
        <f t="shared" si="0"/>
        <v>102162.86</v>
      </c>
      <c r="I21" s="6">
        <f t="shared" si="1"/>
        <v>0.05186160685283663</v>
      </c>
    </row>
    <row r="22" spans="1:9" ht="15" customHeight="1">
      <c r="A22" s="2" t="s">
        <v>69</v>
      </c>
      <c r="B22" t="s">
        <v>68</v>
      </c>
      <c r="C22" s="73">
        <v>108057</v>
      </c>
      <c r="D22" s="114">
        <v>108057</v>
      </c>
      <c r="E22" s="14">
        <v>4872.89</v>
      </c>
      <c r="G22" s="14">
        <f t="shared" si="0"/>
        <v>103184.11</v>
      </c>
      <c r="I22" s="6">
        <f t="shared" si="1"/>
        <v>0.04509555142193472</v>
      </c>
    </row>
    <row r="23" spans="1:9" ht="15" customHeight="1">
      <c r="A23" s="2" t="s">
        <v>71</v>
      </c>
      <c r="B23" t="s">
        <v>72</v>
      </c>
      <c r="C23" s="73">
        <v>120805</v>
      </c>
      <c r="D23" s="114">
        <v>120805</v>
      </c>
      <c r="E23" s="14">
        <v>5798.81</v>
      </c>
      <c r="G23" s="14">
        <f t="shared" si="0"/>
        <v>115006.19</v>
      </c>
      <c r="I23" s="6">
        <f t="shared" si="1"/>
        <v>0.04800140722652208</v>
      </c>
    </row>
    <row r="24" spans="1:9" ht="15" customHeight="1">
      <c r="A24" s="2" t="s">
        <v>73</v>
      </c>
      <c r="B24" t="s">
        <v>74</v>
      </c>
      <c r="C24" s="73">
        <v>199292</v>
      </c>
      <c r="D24" s="114">
        <v>199292</v>
      </c>
      <c r="E24" s="14">
        <v>10038.2</v>
      </c>
      <c r="G24" s="14">
        <f>SUM(D24-E24)</f>
        <v>189253.8</v>
      </c>
      <c r="I24" s="6">
        <f t="shared" si="1"/>
        <v>0.05036930734801197</v>
      </c>
    </row>
    <row r="25" spans="1:9" ht="15" customHeight="1">
      <c r="A25" s="2">
        <v>477</v>
      </c>
      <c r="B25" s="145" t="s">
        <v>235</v>
      </c>
      <c r="C25" s="73">
        <v>70628</v>
      </c>
      <c r="D25" s="114">
        <v>70628</v>
      </c>
      <c r="E25" s="14">
        <v>2576.35</v>
      </c>
      <c r="G25" s="14">
        <f>SUM(D25-E25)</f>
        <v>68051.65</v>
      </c>
      <c r="I25" s="6">
        <f>SUM(E25/D25)</f>
        <v>0.03647774253837005</v>
      </c>
    </row>
    <row r="26" spans="1:9" ht="15" customHeight="1">
      <c r="A26" s="2" t="s">
        <v>75</v>
      </c>
      <c r="B26" t="s">
        <v>76</v>
      </c>
      <c r="C26" s="73">
        <v>152850</v>
      </c>
      <c r="D26" s="114">
        <v>152850</v>
      </c>
      <c r="E26" s="14">
        <v>7126.92</v>
      </c>
      <c r="G26" s="14">
        <f t="shared" si="0"/>
        <v>145723.08</v>
      </c>
      <c r="I26" s="6">
        <f t="shared" si="1"/>
        <v>0.04662688910696761</v>
      </c>
    </row>
    <row r="27" spans="1:9" s="76" customFormat="1" ht="15" customHeight="1">
      <c r="A27" s="80" t="s">
        <v>77</v>
      </c>
      <c r="B27" s="76" t="s">
        <v>78</v>
      </c>
      <c r="C27" s="73">
        <v>376395</v>
      </c>
      <c r="D27" s="120">
        <v>376395</v>
      </c>
      <c r="E27" s="121">
        <v>18725.03</v>
      </c>
      <c r="G27" s="121">
        <f t="shared" si="0"/>
        <v>357669.97</v>
      </c>
      <c r="I27" s="122">
        <f t="shared" si="1"/>
        <v>0.04974834947329268</v>
      </c>
    </row>
    <row r="28" spans="1:9" ht="15" customHeight="1">
      <c r="A28" s="2">
        <v>497</v>
      </c>
      <c r="B28" t="s">
        <v>192</v>
      </c>
      <c r="C28" s="73">
        <v>206630</v>
      </c>
      <c r="D28" s="114">
        <v>206630</v>
      </c>
      <c r="E28" s="14">
        <v>11575.26</v>
      </c>
      <c r="G28" s="14">
        <f t="shared" si="0"/>
        <v>195054.74</v>
      </c>
      <c r="I28" s="6">
        <f t="shared" si="1"/>
        <v>0.05601926148187582</v>
      </c>
    </row>
    <row r="29" spans="1:9" ht="15" customHeight="1">
      <c r="A29" s="2" t="s">
        <v>79</v>
      </c>
      <c r="B29" t="s">
        <v>80</v>
      </c>
      <c r="C29" s="73">
        <v>0</v>
      </c>
      <c r="D29" s="114">
        <v>0</v>
      </c>
      <c r="E29" s="14">
        <v>1964.08</v>
      </c>
      <c r="G29" s="14">
        <f t="shared" si="0"/>
        <v>-1964.08</v>
      </c>
      <c r="I29" s="6">
        <v>0</v>
      </c>
    </row>
    <row r="30" spans="1:9" ht="15" customHeight="1">
      <c r="A30" s="2" t="s">
        <v>81</v>
      </c>
      <c r="B30" t="s">
        <v>82</v>
      </c>
      <c r="C30" s="73">
        <v>226215</v>
      </c>
      <c r="D30" s="114">
        <v>226215</v>
      </c>
      <c r="E30" s="14">
        <v>15187.81</v>
      </c>
      <c r="G30" s="14">
        <f t="shared" si="0"/>
        <v>211027.19</v>
      </c>
      <c r="I30" s="6">
        <f t="shared" si="1"/>
        <v>0.06713882810600534</v>
      </c>
    </row>
    <row r="31" spans="1:9" ht="15" customHeight="1">
      <c r="A31" s="2" t="s">
        <v>83</v>
      </c>
      <c r="B31" t="s">
        <v>220</v>
      </c>
      <c r="C31" s="73">
        <v>169838</v>
      </c>
      <c r="D31" s="114">
        <v>169838</v>
      </c>
      <c r="E31" s="14">
        <v>40009.83</v>
      </c>
      <c r="G31" s="14">
        <f t="shared" si="0"/>
        <v>129828.17</v>
      </c>
      <c r="I31" s="6">
        <f t="shared" si="1"/>
        <v>0.2355764316584039</v>
      </c>
    </row>
    <row r="32" spans="1:9" s="76" customFormat="1" ht="15" customHeight="1">
      <c r="A32" s="80" t="s">
        <v>84</v>
      </c>
      <c r="B32" s="76" t="s">
        <v>85</v>
      </c>
      <c r="C32" s="73">
        <v>65000</v>
      </c>
      <c r="D32" s="120">
        <v>65000</v>
      </c>
      <c r="E32" s="121">
        <v>5098.2</v>
      </c>
      <c r="G32" s="121">
        <f t="shared" si="0"/>
        <v>59901.8</v>
      </c>
      <c r="I32" s="122">
        <f t="shared" si="1"/>
        <v>0.07843384615384615</v>
      </c>
    </row>
    <row r="33" spans="1:9" ht="15" customHeight="1">
      <c r="A33" s="2" t="s">
        <v>86</v>
      </c>
      <c r="B33" t="s">
        <v>87</v>
      </c>
      <c r="C33" s="73">
        <v>4800</v>
      </c>
      <c r="D33" s="114">
        <v>4800</v>
      </c>
      <c r="E33" s="14">
        <v>41.35</v>
      </c>
      <c r="G33" s="14">
        <f t="shared" si="0"/>
        <v>4758.65</v>
      </c>
      <c r="I33" s="6">
        <f t="shared" si="1"/>
        <v>0.008614583333333333</v>
      </c>
    </row>
    <row r="34" spans="1:9" ht="15" customHeight="1">
      <c r="A34" s="2" t="s">
        <v>88</v>
      </c>
      <c r="B34" t="s">
        <v>203</v>
      </c>
      <c r="C34" s="73">
        <v>25500</v>
      </c>
      <c r="D34" s="114">
        <v>25500</v>
      </c>
      <c r="E34" s="14">
        <v>2172.35</v>
      </c>
      <c r="G34" s="14">
        <f t="shared" si="0"/>
        <v>23327.65</v>
      </c>
      <c r="I34" s="6">
        <f t="shared" si="1"/>
        <v>0.08519019607843137</v>
      </c>
    </row>
    <row r="35" spans="1:9" ht="15" customHeight="1">
      <c r="A35" s="2">
        <v>513</v>
      </c>
      <c r="B35" s="76" t="s">
        <v>243</v>
      </c>
      <c r="C35" s="73">
        <v>273102</v>
      </c>
      <c r="D35" s="114">
        <v>273102</v>
      </c>
      <c r="E35" s="14">
        <v>15948.59</v>
      </c>
      <c r="G35" s="14">
        <f t="shared" si="0"/>
        <v>257153.41</v>
      </c>
      <c r="I35" s="6">
        <f t="shared" si="1"/>
        <v>0.05839792458495361</v>
      </c>
    </row>
    <row r="36" spans="1:9" ht="15" customHeight="1">
      <c r="A36" s="2" t="s">
        <v>89</v>
      </c>
      <c r="B36" t="s">
        <v>90</v>
      </c>
      <c r="C36" s="73">
        <v>9300</v>
      </c>
      <c r="D36" s="114">
        <v>9300</v>
      </c>
      <c r="E36" s="14">
        <v>0</v>
      </c>
      <c r="G36" s="14">
        <f t="shared" si="0"/>
        <v>9300</v>
      </c>
      <c r="I36" s="6">
        <f t="shared" si="1"/>
        <v>0</v>
      </c>
    </row>
    <row r="37" spans="1:9" s="76" customFormat="1" ht="15" customHeight="1">
      <c r="A37" s="80">
        <v>515</v>
      </c>
      <c r="B37" s="76" t="s">
        <v>204</v>
      </c>
      <c r="C37" s="73">
        <v>13500</v>
      </c>
      <c r="D37" s="120">
        <v>13500</v>
      </c>
      <c r="E37" s="121">
        <v>70.09</v>
      </c>
      <c r="G37" s="121">
        <f t="shared" si="0"/>
        <v>13429.91</v>
      </c>
      <c r="I37" s="122">
        <f t="shared" si="1"/>
        <v>0.005191851851851852</v>
      </c>
    </row>
    <row r="38" spans="1:9" ht="15" customHeight="1">
      <c r="A38" s="2">
        <v>516</v>
      </c>
      <c r="B38" t="s">
        <v>188</v>
      </c>
      <c r="C38" s="73">
        <v>6000</v>
      </c>
      <c r="D38" s="114">
        <v>6000</v>
      </c>
      <c r="E38" s="14">
        <v>0</v>
      </c>
      <c r="G38" s="14">
        <f t="shared" si="0"/>
        <v>6000</v>
      </c>
      <c r="I38" s="6">
        <f t="shared" si="1"/>
        <v>0</v>
      </c>
    </row>
    <row r="39" spans="1:9" ht="15" customHeight="1">
      <c r="A39" s="2">
        <v>517</v>
      </c>
      <c r="B39" t="s">
        <v>326</v>
      </c>
      <c r="C39" s="73">
        <v>5000</v>
      </c>
      <c r="D39" s="114">
        <v>5000</v>
      </c>
      <c r="E39" s="14">
        <v>0</v>
      </c>
      <c r="G39" s="14">
        <f t="shared" si="0"/>
        <v>5000</v>
      </c>
      <c r="I39" s="6">
        <f t="shared" si="1"/>
        <v>0</v>
      </c>
    </row>
    <row r="40" spans="1:9" ht="15" customHeight="1">
      <c r="A40" s="2">
        <v>530</v>
      </c>
      <c r="B40" t="s">
        <v>303</v>
      </c>
      <c r="C40" s="73">
        <v>0</v>
      </c>
      <c r="D40" s="114">
        <v>0</v>
      </c>
      <c r="E40" s="14">
        <v>0</v>
      </c>
      <c r="G40" s="14">
        <f t="shared" si="0"/>
        <v>0</v>
      </c>
      <c r="I40" s="6">
        <v>0</v>
      </c>
    </row>
    <row r="41" spans="1:9" ht="15" customHeight="1">
      <c r="A41" s="2" t="s">
        <v>91</v>
      </c>
      <c r="B41" t="s">
        <v>92</v>
      </c>
      <c r="C41" s="73">
        <v>20647</v>
      </c>
      <c r="D41" s="114">
        <v>20701</v>
      </c>
      <c r="E41" s="14">
        <v>1507.35</v>
      </c>
      <c r="G41" s="14">
        <f t="shared" si="0"/>
        <v>19193.65</v>
      </c>
      <c r="I41" s="6">
        <f t="shared" si="1"/>
        <v>0.07281532293125935</v>
      </c>
    </row>
    <row r="42" spans="1:9" ht="15" customHeight="1">
      <c r="A42" s="2" t="s">
        <v>93</v>
      </c>
      <c r="B42" t="s">
        <v>94</v>
      </c>
      <c r="C42" s="73">
        <v>20647</v>
      </c>
      <c r="D42" s="114">
        <v>20647</v>
      </c>
      <c r="E42" s="14">
        <v>1472.51</v>
      </c>
      <c r="G42" s="14">
        <f t="shared" si="0"/>
        <v>19174.49</v>
      </c>
      <c r="I42" s="6">
        <f t="shared" si="1"/>
        <v>0.07131835133433428</v>
      </c>
    </row>
    <row r="43" spans="1:9" ht="15" customHeight="1">
      <c r="A43" s="2" t="s">
        <v>95</v>
      </c>
      <c r="B43" t="s">
        <v>207</v>
      </c>
      <c r="C43" s="73">
        <v>20647</v>
      </c>
      <c r="D43" s="114">
        <v>20647</v>
      </c>
      <c r="E43" s="14">
        <v>1479.83</v>
      </c>
      <c r="G43" s="14">
        <f t="shared" si="0"/>
        <v>19167.17</v>
      </c>
      <c r="I43" s="6">
        <f t="shared" si="1"/>
        <v>0.0716728822589238</v>
      </c>
    </row>
    <row r="44" spans="1:9" ht="15" customHeight="1">
      <c r="A44" s="2" t="s">
        <v>96</v>
      </c>
      <c r="B44" t="s">
        <v>97</v>
      </c>
      <c r="C44" s="73">
        <v>20630</v>
      </c>
      <c r="D44" s="114">
        <v>20684</v>
      </c>
      <c r="E44" s="14">
        <v>891.23</v>
      </c>
      <c r="G44" s="14">
        <f t="shared" si="0"/>
        <v>19792.77</v>
      </c>
      <c r="I44" s="6">
        <f t="shared" si="1"/>
        <v>0.04308789402436666</v>
      </c>
    </row>
    <row r="45" spans="1:9" ht="15" customHeight="1">
      <c r="A45" s="2" t="s">
        <v>98</v>
      </c>
      <c r="B45" t="s">
        <v>99</v>
      </c>
      <c r="C45" s="73">
        <v>31979</v>
      </c>
      <c r="D45" s="114">
        <v>31979</v>
      </c>
      <c r="E45" s="14">
        <v>1563.4</v>
      </c>
      <c r="G45" s="14">
        <f t="shared" si="0"/>
        <v>30415.6</v>
      </c>
      <c r="I45" s="6">
        <f t="shared" si="1"/>
        <v>0.04888833296851059</v>
      </c>
    </row>
    <row r="46" spans="1:9" ht="15" customHeight="1">
      <c r="A46" s="2" t="s">
        <v>100</v>
      </c>
      <c r="B46" t="s">
        <v>101</v>
      </c>
      <c r="C46" s="73">
        <v>1744218</v>
      </c>
      <c r="D46" s="114">
        <v>1744218</v>
      </c>
      <c r="E46" s="14">
        <v>129139.46</v>
      </c>
      <c r="G46" s="14">
        <f t="shared" si="0"/>
        <v>1615078.54</v>
      </c>
      <c r="I46" s="6">
        <f t="shared" si="1"/>
        <v>0.07403860067950223</v>
      </c>
    </row>
    <row r="47" spans="1:9" ht="15" customHeight="1">
      <c r="A47" s="2" t="s">
        <v>102</v>
      </c>
      <c r="B47" t="s">
        <v>103</v>
      </c>
      <c r="C47" s="73">
        <v>1797135</v>
      </c>
      <c r="D47" s="114">
        <v>1797135</v>
      </c>
      <c r="E47" s="14">
        <v>81465.77</v>
      </c>
      <c r="G47" s="14">
        <f t="shared" si="0"/>
        <v>1715669.23</v>
      </c>
      <c r="I47" s="6">
        <f t="shared" si="1"/>
        <v>0.04533091281400674</v>
      </c>
    </row>
    <row r="48" spans="1:9" ht="15" customHeight="1">
      <c r="A48" s="2" t="s">
        <v>104</v>
      </c>
      <c r="B48" t="s">
        <v>105</v>
      </c>
      <c r="C48" s="73">
        <v>39044</v>
      </c>
      <c r="D48" s="114">
        <v>39044</v>
      </c>
      <c r="E48" s="14">
        <v>1924.88</v>
      </c>
      <c r="G48" s="14">
        <f t="shared" si="0"/>
        <v>37119.12</v>
      </c>
      <c r="I48" s="6">
        <f t="shared" si="1"/>
        <v>0.049300276611002974</v>
      </c>
    </row>
    <row r="49" spans="1:9" ht="15" customHeight="1">
      <c r="A49" s="2" t="s">
        <v>106</v>
      </c>
      <c r="B49" t="s">
        <v>208</v>
      </c>
      <c r="C49" s="73">
        <v>5500</v>
      </c>
      <c r="D49" s="114">
        <v>5500</v>
      </c>
      <c r="E49" s="14">
        <v>0</v>
      </c>
      <c r="G49" s="14">
        <f t="shared" si="0"/>
        <v>5500</v>
      </c>
      <c r="I49" s="6">
        <f t="shared" si="1"/>
        <v>0</v>
      </c>
    </row>
    <row r="50" spans="1:9" ht="15" customHeight="1">
      <c r="A50" s="2" t="s">
        <v>107</v>
      </c>
      <c r="B50" t="s">
        <v>108</v>
      </c>
      <c r="C50" s="73">
        <v>57462</v>
      </c>
      <c r="D50" s="114">
        <v>57462</v>
      </c>
      <c r="E50" s="14">
        <v>1840.65</v>
      </c>
      <c r="G50" s="14">
        <f t="shared" si="0"/>
        <v>55621.35</v>
      </c>
      <c r="I50" s="6">
        <f t="shared" si="1"/>
        <v>0.032032473634749925</v>
      </c>
    </row>
    <row r="51" spans="1:9" ht="15" customHeight="1">
      <c r="A51" s="2" t="s">
        <v>109</v>
      </c>
      <c r="B51" t="s">
        <v>110</v>
      </c>
      <c r="C51" s="73">
        <v>228347</v>
      </c>
      <c r="D51" s="114">
        <v>228347</v>
      </c>
      <c r="E51" s="14">
        <v>0</v>
      </c>
      <c r="G51" s="14">
        <f t="shared" si="0"/>
        <v>228347</v>
      </c>
      <c r="I51" s="6">
        <f t="shared" si="1"/>
        <v>0</v>
      </c>
    </row>
    <row r="52" spans="1:9" ht="15" customHeight="1">
      <c r="A52" s="2" t="s">
        <v>111</v>
      </c>
      <c r="B52" t="s">
        <v>112</v>
      </c>
      <c r="C52" s="73">
        <v>115468</v>
      </c>
      <c r="D52" s="114">
        <v>115468</v>
      </c>
      <c r="E52" s="14">
        <v>6361.78</v>
      </c>
      <c r="G52" s="14">
        <f t="shared" si="0"/>
        <v>109106.22</v>
      </c>
      <c r="I52" s="6">
        <f t="shared" si="1"/>
        <v>0.05509561090518585</v>
      </c>
    </row>
    <row r="53" spans="1:9" ht="15" customHeight="1">
      <c r="A53" s="2" t="s">
        <v>113</v>
      </c>
      <c r="B53" t="s">
        <v>114</v>
      </c>
      <c r="C53" s="73">
        <v>214515</v>
      </c>
      <c r="D53" s="114">
        <v>214515</v>
      </c>
      <c r="E53" s="14">
        <v>8480.2</v>
      </c>
      <c r="G53" s="14">
        <f t="shared" si="0"/>
        <v>206034.8</v>
      </c>
      <c r="I53" s="6">
        <f>SUM(E53/D53)</f>
        <v>0.03953196746148288</v>
      </c>
    </row>
    <row r="54" spans="1:9" ht="15" customHeight="1">
      <c r="A54" s="2" t="s">
        <v>115</v>
      </c>
      <c r="B54" t="s">
        <v>116</v>
      </c>
      <c r="C54" s="73">
        <v>188343</v>
      </c>
      <c r="D54" s="114">
        <v>188343</v>
      </c>
      <c r="E54" s="14">
        <v>0</v>
      </c>
      <c r="G54" s="14">
        <f t="shared" si="0"/>
        <v>188343</v>
      </c>
      <c r="I54" s="6">
        <f t="shared" si="1"/>
        <v>0</v>
      </c>
    </row>
    <row r="55" spans="1:9" ht="15" customHeight="1">
      <c r="A55" s="2" t="s">
        <v>117</v>
      </c>
      <c r="B55" t="s">
        <v>118</v>
      </c>
      <c r="C55" s="73">
        <v>85000</v>
      </c>
      <c r="D55" s="114">
        <v>85000</v>
      </c>
      <c r="E55" s="14">
        <v>7083.33</v>
      </c>
      <c r="G55" s="14">
        <f t="shared" si="0"/>
        <v>77916.67</v>
      </c>
      <c r="I55" s="6">
        <f t="shared" si="1"/>
        <v>0.08333329411764706</v>
      </c>
    </row>
    <row r="56" spans="1:9" ht="15" customHeight="1">
      <c r="A56" s="2" t="s">
        <v>119</v>
      </c>
      <c r="B56" t="s">
        <v>120</v>
      </c>
      <c r="C56" s="73">
        <v>93578</v>
      </c>
      <c r="D56" s="114">
        <v>93578</v>
      </c>
      <c r="E56" s="14">
        <v>4765.16</v>
      </c>
      <c r="G56" s="14">
        <f t="shared" si="0"/>
        <v>88812.84</v>
      </c>
      <c r="I56" s="6">
        <f t="shared" si="1"/>
        <v>0.05092179785847101</v>
      </c>
    </row>
    <row r="57" spans="1:9" ht="15" customHeight="1">
      <c r="A57" s="2" t="s">
        <v>121</v>
      </c>
      <c r="B57" t="s">
        <v>224</v>
      </c>
      <c r="C57" s="73">
        <v>188139</v>
      </c>
      <c r="D57" s="114">
        <v>188139</v>
      </c>
      <c r="E57" s="14">
        <v>7357.99</v>
      </c>
      <c r="G57" s="14">
        <f t="shared" si="0"/>
        <v>180781.01</v>
      </c>
      <c r="I57" s="6">
        <f t="shared" si="1"/>
        <v>0.03910932874098406</v>
      </c>
    </row>
    <row r="58" spans="1:9" ht="15" customHeight="1">
      <c r="A58" s="2">
        <v>675</v>
      </c>
      <c r="B58" t="s">
        <v>213</v>
      </c>
      <c r="C58" s="73">
        <v>0</v>
      </c>
      <c r="D58" s="114">
        <v>0</v>
      </c>
      <c r="E58" s="14">
        <v>0</v>
      </c>
      <c r="G58" s="14">
        <f t="shared" si="0"/>
        <v>0</v>
      </c>
      <c r="I58" s="6">
        <v>0</v>
      </c>
    </row>
    <row r="59" spans="1:9" ht="15" customHeight="1">
      <c r="A59" s="2" t="s">
        <v>122</v>
      </c>
      <c r="B59" t="s">
        <v>123</v>
      </c>
      <c r="C59" s="73">
        <v>805083</v>
      </c>
      <c r="D59" s="114">
        <v>805083</v>
      </c>
      <c r="E59" s="14">
        <v>0</v>
      </c>
      <c r="F59" s="17"/>
      <c r="G59" s="14">
        <f t="shared" si="0"/>
        <v>805083</v>
      </c>
      <c r="I59" s="6">
        <f>SUM(E59/D59)</f>
        <v>0</v>
      </c>
    </row>
    <row r="60" spans="1:9" ht="4.5" customHeight="1">
      <c r="A60" s="2"/>
      <c r="C60" s="73"/>
      <c r="D60" s="115"/>
      <c r="E60" s="14"/>
      <c r="F60" s="17"/>
      <c r="G60" s="14"/>
      <c r="I60" s="18"/>
    </row>
    <row r="61" spans="1:10" ht="15" customHeight="1" thickBot="1">
      <c r="A61" s="37" t="s">
        <v>124</v>
      </c>
      <c r="C61" s="19">
        <f>SUM(C9:C60)</f>
        <v>11832063</v>
      </c>
      <c r="D61" s="116">
        <f>SUM(D9:D60)</f>
        <v>11885564.96</v>
      </c>
      <c r="E61" s="117">
        <f>SUM(E9:E59)</f>
        <v>697093.9600000002</v>
      </c>
      <c r="F61" s="19"/>
      <c r="G61" s="20">
        <f>SUM(G9:G60)</f>
        <v>11188471</v>
      </c>
      <c r="H61" s="19"/>
      <c r="I61" s="154">
        <f>SUM(E61/D61)</f>
        <v>0.058650469064450775</v>
      </c>
      <c r="J61" s="6">
        <f>SUM(E61/C61)</f>
        <v>0.05891567345440945</v>
      </c>
    </row>
    <row r="62" spans="1:9" ht="4.5" customHeight="1" thickTop="1">
      <c r="A62" s="2"/>
      <c r="C62" s="5" t="s">
        <v>125</v>
      </c>
      <c r="D62" s="5"/>
      <c r="E62" s="5"/>
      <c r="F62" s="5"/>
      <c r="G62" s="5"/>
      <c r="H62" s="5"/>
      <c r="I62" s="5"/>
    </row>
    <row r="63" spans="1:9" ht="12.75">
      <c r="A63" s="147" t="s">
        <v>327</v>
      </c>
      <c r="B63" s="76"/>
      <c r="I63" s="6"/>
    </row>
    <row r="64" spans="1:2" ht="12.75">
      <c r="A64" s="2" t="s">
        <v>228</v>
      </c>
      <c r="B64" s="21"/>
    </row>
    <row r="65" spans="1:10" ht="13.5" thickBot="1">
      <c r="A65" s="38"/>
      <c r="B65" s="38"/>
      <c r="C65" s="17"/>
      <c r="D65" s="17"/>
      <c r="E65" s="17"/>
      <c r="I65" s="17"/>
      <c r="J65" s="38"/>
    </row>
    <row r="66" spans="1:9" ht="18">
      <c r="A66" s="58" t="s">
        <v>184</v>
      </c>
      <c r="B66" s="59"/>
      <c r="C66" s="60"/>
      <c r="D66" s="60"/>
      <c r="E66" s="60"/>
      <c r="F66" s="61"/>
      <c r="G66" s="61"/>
      <c r="H66" s="62"/>
      <c r="I66" s="17"/>
    </row>
    <row r="67" spans="1:9" ht="12.75">
      <c r="A67" s="63"/>
      <c r="B67" s="52" t="s">
        <v>179</v>
      </c>
      <c r="C67" s="52">
        <v>12</v>
      </c>
      <c r="D67" s="53"/>
      <c r="E67" s="54" t="s">
        <v>180</v>
      </c>
      <c r="F67" s="41"/>
      <c r="G67" s="41"/>
      <c r="H67" s="64"/>
      <c r="I67" s="17"/>
    </row>
    <row r="68" spans="1:9" ht="13.5" thickBot="1">
      <c r="A68" s="65"/>
      <c r="B68" s="55"/>
      <c r="C68" s="57" t="s">
        <v>183</v>
      </c>
      <c r="D68" s="56"/>
      <c r="E68" s="56" t="s">
        <v>181</v>
      </c>
      <c r="F68" s="41"/>
      <c r="G68" s="41"/>
      <c r="H68" s="64"/>
      <c r="I68" s="17"/>
    </row>
    <row r="69" spans="1:9" ht="12.75">
      <c r="A69" s="63" t="s">
        <v>177</v>
      </c>
      <c r="B69" s="66">
        <v>1</v>
      </c>
      <c r="C69" s="48">
        <f>B69/C67</f>
        <v>0.08333333333333333</v>
      </c>
      <c r="D69" s="54"/>
      <c r="E69" s="118">
        <v>0.08</v>
      </c>
      <c r="F69" s="41"/>
      <c r="G69" s="41"/>
      <c r="H69" s="64"/>
      <c r="I69" s="17"/>
    </row>
    <row r="70" spans="1:9" ht="12.75">
      <c r="A70" s="63" t="s">
        <v>178</v>
      </c>
      <c r="B70" s="66">
        <v>2</v>
      </c>
      <c r="C70" s="48">
        <f>B70/C67</f>
        <v>0.16666666666666666</v>
      </c>
      <c r="D70" s="54"/>
      <c r="E70" s="118">
        <v>0.17</v>
      </c>
      <c r="F70" s="41"/>
      <c r="G70" s="41"/>
      <c r="H70" s="64"/>
      <c r="I70" s="17"/>
    </row>
    <row r="71" spans="1:9" ht="12.75">
      <c r="A71" s="63" t="s">
        <v>182</v>
      </c>
      <c r="B71" s="66">
        <v>3</v>
      </c>
      <c r="C71" s="48">
        <f>B71/C67</f>
        <v>0.25</v>
      </c>
      <c r="D71" s="54"/>
      <c r="E71" s="118">
        <v>0.25</v>
      </c>
      <c r="F71" s="41"/>
      <c r="G71" s="41"/>
      <c r="H71" s="64"/>
      <c r="I71" s="17"/>
    </row>
    <row r="72" spans="1:8" ht="12.75">
      <c r="A72" s="63" t="s">
        <v>168</v>
      </c>
      <c r="B72" s="66">
        <v>4</v>
      </c>
      <c r="C72" s="48">
        <f>B72/C67</f>
        <v>0.3333333333333333</v>
      </c>
      <c r="D72" s="41"/>
      <c r="E72" s="118">
        <v>0.33</v>
      </c>
      <c r="F72" s="41"/>
      <c r="G72" s="41"/>
      <c r="H72" s="64"/>
    </row>
    <row r="73" spans="1:9" ht="12.75">
      <c r="A73" s="63" t="s">
        <v>169</v>
      </c>
      <c r="B73" s="66">
        <v>5</v>
      </c>
      <c r="C73" s="48">
        <f>5/12</f>
        <v>0.4166666666666667</v>
      </c>
      <c r="D73" s="54"/>
      <c r="E73" s="118">
        <v>0.42</v>
      </c>
      <c r="F73" s="41"/>
      <c r="G73" s="41"/>
      <c r="H73" s="64"/>
      <c r="I73" s="17"/>
    </row>
    <row r="74" spans="1:9" ht="12.75">
      <c r="A74" s="63" t="s">
        <v>170</v>
      </c>
      <c r="B74" s="66">
        <v>6</v>
      </c>
      <c r="C74" s="48">
        <f>B74/C67</f>
        <v>0.5</v>
      </c>
      <c r="D74" s="54"/>
      <c r="E74" s="118">
        <v>0.5</v>
      </c>
      <c r="F74" s="41"/>
      <c r="G74" s="41"/>
      <c r="H74" s="64"/>
      <c r="I74" s="17"/>
    </row>
    <row r="75" spans="1:9" ht="12.75">
      <c r="A75" s="63" t="s">
        <v>171</v>
      </c>
      <c r="B75" s="66">
        <v>7</v>
      </c>
      <c r="C75" s="48">
        <f>B75/C67</f>
        <v>0.5833333333333334</v>
      </c>
      <c r="D75" s="54"/>
      <c r="E75" s="118">
        <v>0.58</v>
      </c>
      <c r="F75" s="41"/>
      <c r="G75" s="41"/>
      <c r="H75" s="64"/>
      <c r="I75" s="17"/>
    </row>
    <row r="76" spans="1:9" ht="12.75">
      <c r="A76" s="63" t="s">
        <v>172</v>
      </c>
      <c r="B76" s="66">
        <v>8</v>
      </c>
      <c r="C76" s="48">
        <f>B76/C67</f>
        <v>0.6666666666666666</v>
      </c>
      <c r="D76" s="54"/>
      <c r="E76" s="118">
        <v>0.67</v>
      </c>
      <c r="F76" s="41"/>
      <c r="G76" s="41"/>
      <c r="H76" s="64"/>
      <c r="I76" s="17"/>
    </row>
    <row r="77" spans="1:9" ht="12.75">
      <c r="A77" s="63" t="s">
        <v>173</v>
      </c>
      <c r="B77" s="66">
        <v>9</v>
      </c>
      <c r="C77" s="48">
        <f>B77/C67</f>
        <v>0.75</v>
      </c>
      <c r="D77" s="54"/>
      <c r="E77" s="118">
        <v>0.75</v>
      </c>
      <c r="F77" s="41"/>
      <c r="G77" s="41"/>
      <c r="H77" s="64"/>
      <c r="I77" s="17"/>
    </row>
    <row r="78" spans="1:9" ht="12.75">
      <c r="A78" s="63" t="s">
        <v>174</v>
      </c>
      <c r="B78" s="66">
        <v>10</v>
      </c>
      <c r="C78" s="48">
        <f>B78/C67</f>
        <v>0.8333333333333334</v>
      </c>
      <c r="D78" s="54"/>
      <c r="E78" s="118">
        <v>0.83</v>
      </c>
      <c r="F78" s="41"/>
      <c r="G78" s="41"/>
      <c r="H78" s="64"/>
      <c r="I78" s="17"/>
    </row>
    <row r="79" spans="1:9" ht="12.75">
      <c r="A79" s="63" t="s">
        <v>175</v>
      </c>
      <c r="B79" s="66">
        <v>11</v>
      </c>
      <c r="C79" s="48">
        <f>B79/C67</f>
        <v>0.9166666666666666</v>
      </c>
      <c r="D79" s="54"/>
      <c r="E79" s="118">
        <v>0.92</v>
      </c>
      <c r="F79" s="41"/>
      <c r="G79" s="41"/>
      <c r="H79" s="64"/>
      <c r="I79" s="17"/>
    </row>
    <row r="80" spans="1:9" ht="12.75">
      <c r="A80" s="63" t="s">
        <v>176</v>
      </c>
      <c r="B80" s="66">
        <v>12</v>
      </c>
      <c r="C80" s="48">
        <f>B80/C67</f>
        <v>1</v>
      </c>
      <c r="D80" s="48"/>
      <c r="E80" s="118">
        <v>1</v>
      </c>
      <c r="F80" s="41"/>
      <c r="G80" s="41"/>
      <c r="H80" s="64"/>
      <c r="I80" s="17"/>
    </row>
    <row r="81" spans="1:9" ht="13.5" thickBot="1">
      <c r="A81" s="65"/>
      <c r="B81" s="55"/>
      <c r="C81" s="56"/>
      <c r="D81" s="56"/>
      <c r="E81" s="56"/>
      <c r="F81" s="55"/>
      <c r="G81" s="55"/>
      <c r="H81" s="67"/>
      <c r="I81" s="17"/>
    </row>
    <row r="82" spans="3:9" ht="12.75">
      <c r="C82" s="17"/>
      <c r="D82" s="17"/>
      <c r="E82" s="17"/>
      <c r="I82" s="17"/>
    </row>
    <row r="83" spans="3:9" ht="12.75">
      <c r="C83" s="17"/>
      <c r="D83" s="17"/>
      <c r="E83" s="17"/>
      <c r="I83" s="17"/>
    </row>
    <row r="84" spans="3:9" ht="12.75">
      <c r="C84" s="17"/>
      <c r="D84" s="17"/>
      <c r="E84" s="17"/>
      <c r="I84" s="17"/>
    </row>
    <row r="85" spans="3:9" ht="12.75">
      <c r="C85" s="17"/>
      <c r="D85" s="17"/>
      <c r="E85" s="17"/>
      <c r="I85" s="17"/>
    </row>
    <row r="86" spans="3:9" ht="12.75">
      <c r="C86" s="17"/>
      <c r="D86" s="17"/>
      <c r="E86" s="17"/>
      <c r="I86" s="17"/>
    </row>
    <row r="87" spans="3:9" ht="12.75">
      <c r="C87" s="17"/>
      <c r="D87" s="17"/>
      <c r="E87" s="17"/>
      <c r="I87" s="17"/>
    </row>
    <row r="88" spans="3:9" ht="12.75">
      <c r="C88" s="17"/>
      <c r="D88" s="17"/>
      <c r="E88" s="17"/>
      <c r="I88" s="17"/>
    </row>
    <row r="89" spans="3:9" ht="12.75">
      <c r="C89" s="17"/>
      <c r="D89" s="17"/>
      <c r="E89" s="17"/>
      <c r="I89" s="17"/>
    </row>
    <row r="90" spans="3:9" ht="12.75">
      <c r="C90" s="17"/>
      <c r="D90" s="17"/>
      <c r="E90" s="17"/>
      <c r="I90" s="17"/>
    </row>
    <row r="91" spans="3:9" ht="12.75">
      <c r="C91" s="17"/>
      <c r="D91" s="17"/>
      <c r="E91" s="17"/>
      <c r="I91" s="17"/>
    </row>
    <row r="92" spans="3:9" ht="12.75">
      <c r="C92" s="17"/>
      <c r="D92" s="17"/>
      <c r="E92" s="17"/>
      <c r="I92" s="17"/>
    </row>
    <row r="93" spans="3:9" ht="12.75">
      <c r="C93" s="17"/>
      <c r="D93" s="17"/>
      <c r="E93" s="17"/>
      <c r="I93" s="17"/>
    </row>
    <row r="94" spans="3:9" ht="12.75">
      <c r="C94" s="17"/>
      <c r="D94" s="17"/>
      <c r="E94" s="17"/>
      <c r="I94" s="17"/>
    </row>
    <row r="95" spans="3:9" ht="12.75">
      <c r="C95" s="17"/>
      <c r="D95" s="17"/>
      <c r="E95" s="17"/>
      <c r="I95" s="17"/>
    </row>
    <row r="96" spans="3:9" ht="12.75">
      <c r="C96" s="17"/>
      <c r="D96" s="17"/>
      <c r="E96" s="17"/>
      <c r="I96" s="17"/>
    </row>
    <row r="97" spans="3:9" ht="12.75">
      <c r="C97" s="17"/>
      <c r="D97" s="17"/>
      <c r="E97" s="17"/>
      <c r="I97" s="17"/>
    </row>
    <row r="98" spans="3:9" ht="12.75">
      <c r="C98" s="17"/>
      <c r="D98" s="17"/>
      <c r="E98" s="17"/>
      <c r="I98" s="17"/>
    </row>
    <row r="99" spans="3:9" ht="12.75">
      <c r="C99" s="17"/>
      <c r="D99" s="17"/>
      <c r="E99" s="17"/>
      <c r="I99" s="17"/>
    </row>
    <row r="100" spans="3:9" ht="12.75">
      <c r="C100" s="17"/>
      <c r="D100" s="17"/>
      <c r="E100" s="17"/>
      <c r="I100" s="17"/>
    </row>
    <row r="101" spans="3:9" ht="12.75">
      <c r="C101" s="17"/>
      <c r="D101" s="17"/>
      <c r="E101" s="17"/>
      <c r="I101" s="17"/>
    </row>
    <row r="102" spans="3:9" ht="12.75">
      <c r="C102" s="17"/>
      <c r="D102" s="17"/>
      <c r="E102" s="17"/>
      <c r="I102" s="17"/>
    </row>
    <row r="103" spans="3:9" ht="12.75">
      <c r="C103" s="17"/>
      <c r="D103" s="17"/>
      <c r="E103" s="17"/>
      <c r="I103" s="17"/>
    </row>
    <row r="104" spans="3:9" ht="12.75">
      <c r="C104" s="17"/>
      <c r="D104" s="17"/>
      <c r="E104" s="17"/>
      <c r="I104" s="17"/>
    </row>
    <row r="105" spans="3:9" ht="12.75">
      <c r="C105" s="17"/>
      <c r="D105" s="17"/>
      <c r="E105" s="17"/>
      <c r="I105" s="17"/>
    </row>
    <row r="106" spans="3:9" ht="12.75">
      <c r="C106" s="17"/>
      <c r="D106" s="17"/>
      <c r="E106" s="17"/>
      <c r="I106" s="17"/>
    </row>
    <row r="107" spans="3:9" ht="12.75">
      <c r="C107" s="17"/>
      <c r="D107" s="17"/>
      <c r="E107" s="17"/>
      <c r="I107" s="17"/>
    </row>
    <row r="108" spans="3:9" ht="12.75">
      <c r="C108" s="17"/>
      <c r="D108" s="17"/>
      <c r="E108" s="17"/>
      <c r="I108" s="17"/>
    </row>
    <row r="109" spans="3:9" ht="12.75">
      <c r="C109" s="17"/>
      <c r="D109" s="17"/>
      <c r="E109" s="17"/>
      <c r="I109" s="17"/>
    </row>
    <row r="110" spans="3:9" ht="12.75">
      <c r="C110" s="17"/>
      <c r="D110" s="17"/>
      <c r="E110" s="17"/>
      <c r="I110" s="17"/>
    </row>
    <row r="111" spans="3:9" ht="12.75">
      <c r="C111" s="17"/>
      <c r="D111" s="17"/>
      <c r="E111" s="17"/>
      <c r="I111" s="17"/>
    </row>
    <row r="112" spans="3:9" ht="12.75">
      <c r="C112" s="17"/>
      <c r="D112" s="17"/>
      <c r="E112" s="17"/>
      <c r="I112" s="17"/>
    </row>
    <row r="113" spans="3:9" ht="12.75">
      <c r="C113" s="17"/>
      <c r="D113" s="17"/>
      <c r="E113" s="17"/>
      <c r="I113" s="17"/>
    </row>
    <row r="114" spans="3:9" ht="12.75">
      <c r="C114" s="17"/>
      <c r="D114" s="17"/>
      <c r="E114" s="17"/>
      <c r="I114" s="17"/>
    </row>
    <row r="115" spans="3:9" ht="12.75">
      <c r="C115" s="17"/>
      <c r="D115" s="17"/>
      <c r="E115" s="17"/>
      <c r="I115" s="17"/>
    </row>
    <row r="116" spans="3:9" ht="12.75">
      <c r="C116" s="17"/>
      <c r="D116" s="17"/>
      <c r="E116" s="17"/>
      <c r="I116" s="17"/>
    </row>
    <row r="117" spans="3:9" ht="12.75">
      <c r="C117" s="17"/>
      <c r="D117" s="17"/>
      <c r="E117" s="17"/>
      <c r="I117" s="17"/>
    </row>
    <row r="118" spans="3:9" ht="12.75">
      <c r="C118" s="17"/>
      <c r="D118" s="17"/>
      <c r="E118" s="17"/>
      <c r="I118" s="17"/>
    </row>
    <row r="119" spans="3:9" ht="12.75">
      <c r="C119" s="17"/>
      <c r="D119" s="17"/>
      <c r="E119" s="17"/>
      <c r="I119" s="17"/>
    </row>
    <row r="120" spans="3:9" ht="12.75">
      <c r="C120" s="17"/>
      <c r="D120" s="17"/>
      <c r="E120" s="17"/>
      <c r="I120" s="17"/>
    </row>
    <row r="121" spans="3:9" ht="12.75">
      <c r="C121" s="17"/>
      <c r="D121" s="17"/>
      <c r="E121" s="17"/>
      <c r="I121" s="17"/>
    </row>
    <row r="122" spans="3:9" ht="12.75">
      <c r="C122" s="17"/>
      <c r="D122" s="17"/>
      <c r="E122" s="17"/>
      <c r="I122" s="17"/>
    </row>
    <row r="123" spans="3:9" ht="12.75">
      <c r="C123" s="17"/>
      <c r="D123" s="17"/>
      <c r="E123" s="17"/>
      <c r="I123" s="17"/>
    </row>
    <row r="124" spans="3:9" ht="12.75">
      <c r="C124" s="17"/>
      <c r="D124" s="17"/>
      <c r="E124" s="17"/>
      <c r="I124" s="17"/>
    </row>
    <row r="125" spans="3:9" ht="12.75">
      <c r="C125" s="17"/>
      <c r="D125" s="17"/>
      <c r="E125" s="17"/>
      <c r="I125" s="17"/>
    </row>
    <row r="126" spans="3:9" ht="12.75">
      <c r="C126" s="17"/>
      <c r="D126" s="17"/>
      <c r="E126" s="17"/>
      <c r="I126" s="17"/>
    </row>
    <row r="127" spans="3:9" ht="12.75">
      <c r="C127" s="17"/>
      <c r="D127" s="17"/>
      <c r="E127" s="17"/>
      <c r="I127" s="17"/>
    </row>
    <row r="128" spans="3:9" ht="12.75">
      <c r="C128" s="17"/>
      <c r="D128" s="17"/>
      <c r="E128" s="17"/>
      <c r="I128" s="17"/>
    </row>
    <row r="129" spans="3:9" ht="12.75">
      <c r="C129" s="17"/>
      <c r="D129" s="17"/>
      <c r="E129" s="17"/>
      <c r="I129" s="17"/>
    </row>
    <row r="130" spans="3:9" ht="12.75">
      <c r="C130" s="17"/>
      <c r="D130" s="17"/>
      <c r="E130" s="17"/>
      <c r="I130" s="17"/>
    </row>
    <row r="131" spans="3:9" ht="12.75">
      <c r="C131" s="17"/>
      <c r="D131" s="17"/>
      <c r="E131" s="17"/>
      <c r="I131" s="17"/>
    </row>
    <row r="132" spans="3:9" ht="12.75">
      <c r="C132" s="17"/>
      <c r="D132" s="17"/>
      <c r="E132" s="17"/>
      <c r="I132" s="17"/>
    </row>
    <row r="133" spans="3:9" ht="12.75">
      <c r="C133" s="17"/>
      <c r="D133" s="17"/>
      <c r="E133" s="17"/>
      <c r="I133" s="17"/>
    </row>
    <row r="134" spans="3:9" ht="12.75">
      <c r="C134" s="17"/>
      <c r="D134" s="17"/>
      <c r="E134" s="17"/>
      <c r="I134" s="17"/>
    </row>
    <row r="135" spans="3:9" ht="12.75">
      <c r="C135" s="17"/>
      <c r="D135" s="17"/>
      <c r="E135" s="17"/>
      <c r="I135" s="17"/>
    </row>
    <row r="136" spans="3:9" ht="12.75">
      <c r="C136" s="17"/>
      <c r="D136" s="17"/>
      <c r="E136" s="17"/>
      <c r="I136" s="17"/>
    </row>
    <row r="137" spans="3:9" ht="12.75">
      <c r="C137" s="17"/>
      <c r="D137" s="17"/>
      <c r="E137" s="17"/>
      <c r="I137" s="17"/>
    </row>
    <row r="138" spans="3:9" ht="12.75">
      <c r="C138" s="17"/>
      <c r="D138" s="17"/>
      <c r="E138" s="17"/>
      <c r="I138" s="17"/>
    </row>
    <row r="139" spans="3:9" ht="12.75">
      <c r="C139" s="17"/>
      <c r="D139" s="17"/>
      <c r="E139" s="17"/>
      <c r="I139" s="17"/>
    </row>
    <row r="140" spans="3:9" ht="12.75">
      <c r="C140" s="17"/>
      <c r="D140" s="17"/>
      <c r="E140" s="17"/>
      <c r="I140" s="17"/>
    </row>
    <row r="141" spans="3:9" ht="12.75">
      <c r="C141" s="17"/>
      <c r="D141" s="17"/>
      <c r="E141" s="17"/>
      <c r="I141" s="17"/>
    </row>
    <row r="142" spans="3:9" ht="12.75">
      <c r="C142" s="17"/>
      <c r="D142" s="17"/>
      <c r="E142" s="17"/>
      <c r="I142" s="17"/>
    </row>
    <row r="143" spans="3:9" ht="12.75">
      <c r="C143" s="17"/>
      <c r="D143" s="17"/>
      <c r="E143" s="17"/>
      <c r="I143" s="17"/>
    </row>
    <row r="144" spans="3:9" ht="12.75">
      <c r="C144" s="17"/>
      <c r="D144" s="17"/>
      <c r="E144" s="17"/>
      <c r="I144" s="17"/>
    </row>
    <row r="145" spans="3:9" ht="12.75">
      <c r="C145" s="17"/>
      <c r="D145" s="17"/>
      <c r="E145" s="17"/>
      <c r="I145" s="17"/>
    </row>
    <row r="146" spans="3:9" ht="12.75">
      <c r="C146" s="17"/>
      <c r="D146" s="17"/>
      <c r="E146" s="17"/>
      <c r="I146" s="17"/>
    </row>
    <row r="147" spans="3:9" ht="12.75">
      <c r="C147" s="17"/>
      <c r="D147" s="17"/>
      <c r="E147" s="17"/>
      <c r="I147" s="17"/>
    </row>
    <row r="148" spans="3:9" ht="12.75">
      <c r="C148" s="17"/>
      <c r="D148" s="17"/>
      <c r="E148" s="17"/>
      <c r="I148" s="17"/>
    </row>
    <row r="149" spans="3:9" ht="12.75">
      <c r="C149" s="17"/>
      <c r="D149" s="17"/>
      <c r="E149" s="17"/>
      <c r="I149" s="17"/>
    </row>
    <row r="150" spans="3:9" ht="12.75">
      <c r="C150" s="17"/>
      <c r="D150" s="17"/>
      <c r="E150" s="17"/>
      <c r="I150" s="17"/>
    </row>
    <row r="151" spans="3:9" ht="12.75">
      <c r="C151" s="17"/>
      <c r="D151" s="17"/>
      <c r="E151" s="17"/>
      <c r="I151" s="17"/>
    </row>
    <row r="152" spans="3:9" ht="12.75">
      <c r="C152" s="17"/>
      <c r="D152" s="17"/>
      <c r="E152" s="17"/>
      <c r="I152" s="17"/>
    </row>
    <row r="153" spans="3:9" ht="12.75">
      <c r="C153" s="17"/>
      <c r="D153" s="17"/>
      <c r="E153" s="17"/>
      <c r="I153" s="17"/>
    </row>
    <row r="154" spans="3:9" ht="12.75">
      <c r="C154" s="17"/>
      <c r="D154" s="17"/>
      <c r="E154" s="17"/>
      <c r="I154" s="17"/>
    </row>
    <row r="155" spans="3:9" ht="12.75">
      <c r="C155" s="17"/>
      <c r="D155" s="17"/>
      <c r="E155" s="17"/>
      <c r="I155" s="17"/>
    </row>
    <row r="156" spans="3:9" ht="12.75">
      <c r="C156" s="17"/>
      <c r="D156" s="17"/>
      <c r="E156" s="17"/>
      <c r="I156" s="17"/>
    </row>
    <row r="157" spans="3:9" ht="12.75">
      <c r="C157" s="17"/>
      <c r="D157" s="17"/>
      <c r="E157" s="17"/>
      <c r="I157" s="17"/>
    </row>
    <row r="158" spans="3:9" ht="12.75">
      <c r="C158" s="17"/>
      <c r="D158" s="17"/>
      <c r="E158" s="17"/>
      <c r="I158" s="17"/>
    </row>
    <row r="159" spans="3:9" ht="12.75">
      <c r="C159" s="17"/>
      <c r="D159" s="17"/>
      <c r="E159" s="17"/>
      <c r="I159" s="17"/>
    </row>
    <row r="160" spans="3:9" ht="12.75">
      <c r="C160" s="17"/>
      <c r="D160" s="17"/>
      <c r="E160" s="17"/>
      <c r="I160" s="17"/>
    </row>
    <row r="161" spans="3:9" ht="12.75">
      <c r="C161" s="17"/>
      <c r="D161" s="17"/>
      <c r="E161" s="17"/>
      <c r="I161" s="17"/>
    </row>
    <row r="162" spans="3:9" ht="12.75">
      <c r="C162" s="17"/>
      <c r="D162" s="17"/>
      <c r="E162" s="17"/>
      <c r="I162" s="17"/>
    </row>
    <row r="163" spans="3:9" ht="12.75">
      <c r="C163" s="17"/>
      <c r="D163" s="17"/>
      <c r="E163" s="17"/>
      <c r="I163" s="17"/>
    </row>
    <row r="164" spans="3:9" ht="12.75">
      <c r="C164" s="17"/>
      <c r="D164" s="17"/>
      <c r="E164" s="17"/>
      <c r="I164" s="17"/>
    </row>
    <row r="165" spans="3:9" ht="12.75">
      <c r="C165" s="17"/>
      <c r="D165" s="17"/>
      <c r="E165" s="17"/>
      <c r="I165" s="17"/>
    </row>
    <row r="166" spans="3:9" ht="12.75">
      <c r="C166" s="17"/>
      <c r="D166" s="17"/>
      <c r="E166" s="17"/>
      <c r="I166" s="17"/>
    </row>
    <row r="167" spans="3:9" ht="12.75">
      <c r="C167" s="17"/>
      <c r="D167" s="17"/>
      <c r="E167" s="17"/>
      <c r="I167" s="17"/>
    </row>
    <row r="168" spans="3:9" ht="12.75">
      <c r="C168" s="17"/>
      <c r="D168" s="17"/>
      <c r="E168" s="17"/>
      <c r="I168" s="17"/>
    </row>
    <row r="169" spans="3:9" ht="12.75">
      <c r="C169" s="17"/>
      <c r="D169" s="17"/>
      <c r="E169" s="17"/>
      <c r="I169" s="17"/>
    </row>
    <row r="170" spans="3:9" ht="12.75">
      <c r="C170" s="17"/>
      <c r="D170" s="17"/>
      <c r="E170" s="17"/>
      <c r="I170" s="17"/>
    </row>
    <row r="171" spans="3:9" ht="12.75">
      <c r="C171" s="17"/>
      <c r="D171" s="17"/>
      <c r="E171" s="17"/>
      <c r="I171" s="17"/>
    </row>
    <row r="172" spans="3:9" ht="12.75">
      <c r="C172" s="17"/>
      <c r="D172" s="17"/>
      <c r="E172" s="17"/>
      <c r="I172" s="17"/>
    </row>
    <row r="173" spans="3:9" ht="12.75">
      <c r="C173" s="17"/>
      <c r="D173" s="17"/>
      <c r="E173" s="17"/>
      <c r="I173" s="17"/>
    </row>
    <row r="174" spans="3:9" ht="12.75">
      <c r="C174" s="17"/>
      <c r="D174" s="17"/>
      <c r="E174" s="17"/>
      <c r="I174" s="17"/>
    </row>
    <row r="175" spans="3:9" ht="12.75">
      <c r="C175" s="17"/>
      <c r="D175" s="17"/>
      <c r="E175" s="17"/>
      <c r="I175" s="17"/>
    </row>
    <row r="176" spans="3:9" ht="12.75">
      <c r="C176" s="17"/>
      <c r="D176" s="17"/>
      <c r="E176" s="17"/>
      <c r="I176" s="17"/>
    </row>
    <row r="177" spans="3:9" ht="12.75">
      <c r="C177" s="17"/>
      <c r="D177" s="17"/>
      <c r="E177" s="17"/>
      <c r="I177" s="17"/>
    </row>
    <row r="178" spans="3:9" ht="12.75">
      <c r="C178" s="17"/>
      <c r="D178" s="17"/>
      <c r="E178" s="17"/>
      <c r="I178" s="17"/>
    </row>
    <row r="179" spans="3:9" ht="12.75">
      <c r="C179" s="17"/>
      <c r="D179" s="17"/>
      <c r="E179" s="17"/>
      <c r="I179" s="17"/>
    </row>
    <row r="180" spans="3:9" ht="12.75">
      <c r="C180" s="17"/>
      <c r="D180" s="17"/>
      <c r="E180" s="17"/>
      <c r="I180" s="17"/>
    </row>
    <row r="181" spans="3:9" ht="12.75">
      <c r="C181" s="17"/>
      <c r="D181" s="17"/>
      <c r="E181" s="17"/>
      <c r="I181" s="17"/>
    </row>
    <row r="182" spans="3:9" ht="12.75">
      <c r="C182" s="17"/>
      <c r="D182" s="17"/>
      <c r="E182" s="17"/>
      <c r="I182" s="17"/>
    </row>
  </sheetData>
  <sheetProtection/>
  <mergeCells count="4">
    <mergeCell ref="A1:I1"/>
    <mergeCell ref="A2:I2"/>
    <mergeCell ref="A3:I3"/>
    <mergeCell ref="A4:I4"/>
  </mergeCells>
  <printOptions horizontalCentered="1"/>
  <pageMargins left="0.25" right="0.25" top="0.5" bottom="0.25" header="0.5" footer="0"/>
  <pageSetup horizontalDpi="300" verticalDpi="300" orientation="portrait" scale="83" r:id="rId1"/>
  <headerFooter alignWithMargins="0">
    <oddFooter>&amp;L&amp;5&amp;F;&amp;A;&amp;D;&amp;T;PA&amp;C&amp;9Page 4 of 8</oddFooter>
  </headerFooter>
  <rowBreaks count="1" manualBreakCount="1">
    <brk id="6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122"/>
  <sheetViews>
    <sheetView tabSelected="1" zoomScaleSheetLayoutView="150" workbookViewId="0" topLeftCell="A29">
      <selection activeCell="D32" sqref="D32"/>
    </sheetView>
  </sheetViews>
  <sheetFormatPr defaultColWidth="9.140625" defaultRowHeight="12.75"/>
  <cols>
    <col min="1" max="1" width="7.421875" style="0" customWidth="1"/>
    <col min="2" max="2" width="33.8515625" style="0" customWidth="1"/>
    <col min="3" max="3" width="12.8515625" style="0" customWidth="1"/>
    <col min="4" max="4" width="15.28125" style="0" customWidth="1"/>
    <col min="5" max="5" width="15.7109375" style="0" customWidth="1"/>
    <col min="6" max="6" width="13.421875" style="0" bestFit="1" customWidth="1"/>
    <col min="8" max="8" width="13.7109375" style="0" customWidth="1"/>
    <col min="9" max="9" width="14.57421875" style="0" bestFit="1" customWidth="1"/>
    <col min="12" max="12" width="14.421875" style="0" bestFit="1" customWidth="1"/>
  </cols>
  <sheetData>
    <row r="1" spans="2:6" ht="15.75">
      <c r="B1" s="170" t="s">
        <v>126</v>
      </c>
      <c r="C1" s="170"/>
      <c r="D1" s="170"/>
      <c r="E1" s="170"/>
      <c r="F1" s="170"/>
    </row>
    <row r="2" spans="2:6" ht="15.75">
      <c r="B2" s="170" t="s">
        <v>127</v>
      </c>
      <c r="C2" s="170"/>
      <c r="D2" s="170"/>
      <c r="E2" s="170"/>
      <c r="F2" s="170"/>
    </row>
    <row r="3" spans="2:6" ht="15">
      <c r="B3" s="171" t="s">
        <v>315</v>
      </c>
      <c r="C3" s="171"/>
      <c r="D3" s="171"/>
      <c r="E3" s="171"/>
      <c r="F3" s="171"/>
    </row>
    <row r="4" spans="1:6" ht="15" customHeight="1">
      <c r="A4" t="s">
        <v>209</v>
      </c>
      <c r="B4" s="170" t="s">
        <v>321</v>
      </c>
      <c r="C4" s="170"/>
      <c r="D4" s="170"/>
      <c r="E4" s="170"/>
      <c r="F4" s="170"/>
    </row>
    <row r="6" ht="12.75">
      <c r="C6" s="108"/>
    </row>
    <row r="7" spans="2:7" ht="12.75">
      <c r="B7" s="25"/>
      <c r="C7" s="2" t="s">
        <v>128</v>
      </c>
      <c r="D7" s="2" t="s">
        <v>128</v>
      </c>
      <c r="E7" s="2" t="s">
        <v>129</v>
      </c>
      <c r="F7" s="2" t="s">
        <v>130</v>
      </c>
      <c r="G7" s="2"/>
    </row>
    <row r="8" spans="2:7" ht="12.75">
      <c r="B8" s="25"/>
      <c r="C8" s="16" t="s">
        <v>131</v>
      </c>
      <c r="D8" s="2" t="s">
        <v>132</v>
      </c>
      <c r="E8" s="2" t="s">
        <v>133</v>
      </c>
      <c r="F8" s="2" t="s">
        <v>134</v>
      </c>
      <c r="G8" s="2"/>
    </row>
    <row r="9" spans="2:7" ht="12.75">
      <c r="B9" s="25"/>
      <c r="C9" s="149" t="s">
        <v>316</v>
      </c>
      <c r="D9" s="112" t="s">
        <v>317</v>
      </c>
      <c r="E9" s="2" t="s">
        <v>135</v>
      </c>
      <c r="F9" s="2" t="s">
        <v>136</v>
      </c>
      <c r="G9" s="2"/>
    </row>
    <row r="10" spans="2:7" ht="12.75">
      <c r="B10" s="25" t="s">
        <v>7</v>
      </c>
      <c r="C10" s="108">
        <v>43008</v>
      </c>
      <c r="D10" s="108">
        <v>43373</v>
      </c>
      <c r="E10" s="25" t="s">
        <v>187</v>
      </c>
      <c r="F10" s="2" t="s">
        <v>137</v>
      </c>
      <c r="G10" s="26"/>
    </row>
    <row r="11" spans="2:6" ht="12.75">
      <c r="B11" s="22"/>
      <c r="C11" s="4"/>
      <c r="D11" s="22"/>
      <c r="E11" s="22"/>
      <c r="F11" s="22"/>
    </row>
    <row r="12" spans="1:8" ht="13.5" customHeight="1">
      <c r="A12" s="71" t="s">
        <v>210</v>
      </c>
      <c r="B12" t="s">
        <v>215</v>
      </c>
      <c r="C12" s="70">
        <v>933108.59</v>
      </c>
      <c r="D12" s="3">
        <v>2063108.71</v>
      </c>
      <c r="E12" s="77">
        <f>(D12-C12)</f>
        <v>1130000.12</v>
      </c>
      <c r="F12" s="6">
        <f>(E12/C12)</f>
        <v>1.2110060202103596</v>
      </c>
      <c r="G12" s="84" t="s">
        <v>196</v>
      </c>
      <c r="H12" s="83"/>
    </row>
    <row r="13" spans="1:6" ht="13.5" customHeight="1">
      <c r="A13" s="71"/>
      <c r="B13" s="133"/>
      <c r="C13" s="133"/>
      <c r="D13" s="133"/>
      <c r="E13" s="77"/>
      <c r="F13" s="6"/>
    </row>
    <row r="14" spans="1:6" ht="12.75">
      <c r="A14" s="71" t="s">
        <v>211</v>
      </c>
      <c r="B14" t="s">
        <v>216</v>
      </c>
      <c r="C14" s="70">
        <v>20655.46</v>
      </c>
      <c r="D14" s="3">
        <v>21200.98</v>
      </c>
      <c r="E14" s="77">
        <f>(D14-C14)</f>
        <v>545.5200000000004</v>
      </c>
      <c r="F14" s="6">
        <f>(E14/C14)</f>
        <v>0.026410450311927233</v>
      </c>
    </row>
    <row r="15" spans="1:10" ht="12.75">
      <c r="A15" s="71"/>
      <c r="C15" s="70"/>
      <c r="D15" s="3"/>
      <c r="E15" s="77"/>
      <c r="F15" s="6"/>
      <c r="I15" s="3"/>
      <c r="J15" s="17"/>
    </row>
    <row r="16" spans="1:9" ht="12.75">
      <c r="A16" s="71" t="s">
        <v>185</v>
      </c>
      <c r="B16" t="s">
        <v>138</v>
      </c>
      <c r="C16" s="70">
        <v>0</v>
      </c>
      <c r="D16" s="3">
        <v>0</v>
      </c>
      <c r="E16" s="77">
        <f>(D16-C16)</f>
        <v>0</v>
      </c>
      <c r="F16" s="6">
        <v>0</v>
      </c>
      <c r="G16" t="s">
        <v>251</v>
      </c>
      <c r="H16" s="3">
        <f>SUM(D12:D16)</f>
        <v>2084309.69</v>
      </c>
      <c r="I16" s="3">
        <f>SUM(C12:C16)</f>
        <v>953764.0499999999</v>
      </c>
    </row>
    <row r="17" spans="1:6" ht="12.75">
      <c r="A17" s="71"/>
      <c r="C17" s="70"/>
      <c r="D17" s="3"/>
      <c r="E17" s="77"/>
      <c r="F17" s="6"/>
    </row>
    <row r="18" spans="1:7" ht="12.75">
      <c r="A18" s="71" t="s">
        <v>186</v>
      </c>
      <c r="B18" t="s">
        <v>139</v>
      </c>
      <c r="C18" s="70">
        <v>0</v>
      </c>
      <c r="D18" s="3">
        <v>0</v>
      </c>
      <c r="E18" s="77">
        <f>(D18-C18)</f>
        <v>0</v>
      </c>
      <c r="F18" s="6">
        <v>0</v>
      </c>
      <c r="G18" t="s">
        <v>251</v>
      </c>
    </row>
    <row r="19" spans="3:12" ht="12.75">
      <c r="C19" s="70"/>
      <c r="D19" s="3"/>
      <c r="E19" s="77"/>
      <c r="F19" s="6"/>
      <c r="I19" s="6"/>
      <c r="J19" s="17"/>
      <c r="K19" s="3"/>
      <c r="L19" s="6"/>
    </row>
    <row r="20" spans="2:12" ht="12.75">
      <c r="B20" t="s">
        <v>140</v>
      </c>
      <c r="C20" s="70">
        <v>4692.63</v>
      </c>
      <c r="D20" s="157">
        <v>28333</v>
      </c>
      <c r="E20" s="77">
        <f>(D20-C20)</f>
        <v>23640.37</v>
      </c>
      <c r="F20" s="6">
        <f>(E20/C20)</f>
        <v>5.037765602657784</v>
      </c>
      <c r="G20" t="s">
        <v>251</v>
      </c>
      <c r="I20" s="6"/>
      <c r="J20" s="17"/>
      <c r="K20" s="3"/>
      <c r="L20" s="6"/>
    </row>
    <row r="21" spans="3:12" ht="12.75">
      <c r="C21" s="70"/>
      <c r="D21" s="3"/>
      <c r="E21" s="77"/>
      <c r="F21" s="6"/>
      <c r="I21" s="6"/>
      <c r="J21" s="17"/>
      <c r="K21" s="3"/>
      <c r="L21" s="6"/>
    </row>
    <row r="22" spans="2:12" ht="12.75">
      <c r="B22" t="s">
        <v>142</v>
      </c>
      <c r="C22" s="70">
        <v>101598.3</v>
      </c>
      <c r="D22" s="3">
        <v>15346.23</v>
      </c>
      <c r="E22" s="77">
        <f>(D22-C22)</f>
        <v>-86252.07</v>
      </c>
      <c r="F22" s="6">
        <f>(E22/C22)</f>
        <v>-0.8489519017542617</v>
      </c>
      <c r="I22" s="6"/>
      <c r="J22" s="17"/>
      <c r="K22" s="3"/>
      <c r="L22" s="6"/>
    </row>
    <row r="23" spans="3:12" ht="12.75">
      <c r="C23" s="70"/>
      <c r="E23" s="77"/>
      <c r="F23" s="6"/>
      <c r="I23" s="6"/>
      <c r="J23" s="17"/>
      <c r="K23" s="3"/>
      <c r="L23" s="6"/>
    </row>
    <row r="24" spans="2:12" ht="12.75">
      <c r="B24" t="s">
        <v>141</v>
      </c>
      <c r="C24" s="70">
        <v>0</v>
      </c>
      <c r="D24" s="3">
        <v>0</v>
      </c>
      <c r="E24" s="77">
        <f>(D24-C24)</f>
        <v>0</v>
      </c>
      <c r="F24" s="6">
        <v>0</v>
      </c>
      <c r="G24" t="s">
        <v>251</v>
      </c>
      <c r="I24" s="6"/>
      <c r="J24" s="17"/>
      <c r="K24" s="3"/>
      <c r="L24" s="6"/>
    </row>
    <row r="25" spans="3:12" ht="12.75">
      <c r="C25" s="76"/>
      <c r="E25" s="77"/>
      <c r="F25" s="6"/>
      <c r="I25" s="6"/>
      <c r="J25" s="17"/>
      <c r="K25" s="3"/>
      <c r="L25" s="6"/>
    </row>
    <row r="26" spans="2:7" ht="12.75">
      <c r="B26" t="s">
        <v>143</v>
      </c>
      <c r="C26" s="70">
        <v>0</v>
      </c>
      <c r="D26" s="132">
        <v>0</v>
      </c>
      <c r="E26" s="77">
        <f>(D26-C26)</f>
        <v>0</v>
      </c>
      <c r="F26" s="6">
        <v>0</v>
      </c>
      <c r="G26" t="s">
        <v>251</v>
      </c>
    </row>
    <row r="27" spans="3:12" ht="12.75">
      <c r="C27" s="70"/>
      <c r="D27" s="3"/>
      <c r="E27" s="77"/>
      <c r="F27" s="6"/>
      <c r="I27" s="6"/>
      <c r="J27" s="17"/>
      <c r="K27" s="3"/>
      <c r="L27" s="6"/>
    </row>
    <row r="28" spans="2:12" ht="12.75">
      <c r="B28" t="s">
        <v>144</v>
      </c>
      <c r="C28" s="70">
        <v>57158.79</v>
      </c>
      <c r="D28" s="3">
        <v>84345.8</v>
      </c>
      <c r="E28" s="77">
        <f>(D28-C28)</f>
        <v>27187.010000000002</v>
      </c>
      <c r="F28" s="6">
        <f>(E28/C28)</f>
        <v>0.47564005466175896</v>
      </c>
      <c r="H28" s="3">
        <f>SUM(C26:C28)</f>
        <v>57158.79</v>
      </c>
      <c r="I28" s="3">
        <f>SUM(D26:D28)</f>
        <v>84345.8</v>
      </c>
      <c r="J28" s="17"/>
      <c r="K28" s="3"/>
      <c r="L28" s="6"/>
    </row>
    <row r="29" spans="3:6" ht="12.75">
      <c r="C29" s="70"/>
      <c r="D29" s="3"/>
      <c r="E29" s="77"/>
      <c r="F29" s="6"/>
    </row>
    <row r="30" spans="2:7" ht="12.75">
      <c r="B30" t="s">
        <v>145</v>
      </c>
      <c r="C30" s="70">
        <v>0</v>
      </c>
      <c r="D30" s="3">
        <v>0</v>
      </c>
      <c r="E30" s="77">
        <f>(D30-C30)</f>
        <v>0</v>
      </c>
      <c r="F30" s="6">
        <v>0</v>
      </c>
      <c r="G30" s="74" t="s">
        <v>193</v>
      </c>
    </row>
    <row r="31" spans="3:6" ht="12.75">
      <c r="C31" s="39"/>
      <c r="D31" s="155" t="s">
        <v>228</v>
      </c>
      <c r="E31" s="78"/>
      <c r="F31" s="48"/>
    </row>
    <row r="32" spans="2:12" ht="13.5" thickBot="1">
      <c r="B32" t="s">
        <v>5</v>
      </c>
      <c r="C32" s="49">
        <f>SUM(C12:C31)</f>
        <v>1117213.77</v>
      </c>
      <c r="D32" s="49">
        <f>SUM(D12:D31)</f>
        <v>2212334.7199999997</v>
      </c>
      <c r="E32" s="79">
        <f>SUM(E12:E31)</f>
        <v>1095120.9500000002</v>
      </c>
      <c r="F32" s="82">
        <f>(E32/C32)</f>
        <v>0.9802250736669672</v>
      </c>
      <c r="I32" s="6"/>
      <c r="J32" s="17"/>
      <c r="K32" s="3"/>
      <c r="L32" s="17"/>
    </row>
    <row r="33" spans="3:12" ht="13.5" thickTop="1">
      <c r="C33" s="39" t="s">
        <v>244</v>
      </c>
      <c r="D33" s="39"/>
      <c r="E33" s="39"/>
      <c r="F33" s="85"/>
      <c r="G33" s="3"/>
      <c r="I33" s="6"/>
      <c r="J33" s="17"/>
      <c r="K33" s="3"/>
      <c r="L33" s="6"/>
    </row>
    <row r="34" spans="3:12" ht="12.75">
      <c r="C34" s="39"/>
      <c r="D34" s="39"/>
      <c r="E34" s="39"/>
      <c r="F34" s="85"/>
      <c r="G34" s="3"/>
      <c r="I34" s="6"/>
      <c r="J34" s="17"/>
      <c r="K34" s="3"/>
      <c r="L34" s="6"/>
    </row>
    <row r="35" spans="3:12" ht="12.75">
      <c r="C35" s="39"/>
      <c r="D35" s="39"/>
      <c r="E35" s="39"/>
      <c r="F35" s="85"/>
      <c r="G35" s="3"/>
      <c r="I35" s="6"/>
      <c r="J35" s="17"/>
      <c r="K35" s="3"/>
      <c r="L35" s="6"/>
    </row>
    <row r="36" spans="3:12" ht="12.75">
      <c r="C36" s="39"/>
      <c r="D36" s="39"/>
      <c r="E36" s="39"/>
      <c r="F36" s="85"/>
      <c r="G36" s="3"/>
      <c r="I36" s="6"/>
      <c r="J36" s="17"/>
      <c r="K36" s="3"/>
      <c r="L36" s="6"/>
    </row>
    <row r="37" spans="2:12" ht="12.75">
      <c r="B37" s="24"/>
      <c r="C37" s="39"/>
      <c r="D37" s="3"/>
      <c r="E37" s="3"/>
      <c r="F37" s="6"/>
      <c r="I37" s="6"/>
      <c r="J37" s="17"/>
      <c r="K37" s="3"/>
      <c r="L37" s="6"/>
    </row>
    <row r="41" spans="2:12" ht="12.75">
      <c r="B41" t="s">
        <v>318</v>
      </c>
      <c r="C41" s="3"/>
      <c r="D41" s="68">
        <v>11832064</v>
      </c>
      <c r="E41" s="6">
        <v>1</v>
      </c>
      <c r="F41" s="3"/>
      <c r="I41" s="6"/>
      <c r="J41" s="17"/>
      <c r="K41" s="3"/>
      <c r="L41" s="6"/>
    </row>
    <row r="42" spans="2:12" ht="12.75">
      <c r="B42" s="115" t="s">
        <v>319</v>
      </c>
      <c r="C42" s="3"/>
      <c r="D42" s="31">
        <f>D32</f>
        <v>2212334.7199999997</v>
      </c>
      <c r="E42" s="6">
        <f>E41-E44</f>
        <v>0.18697792033579252</v>
      </c>
      <c r="F42" s="3"/>
      <c r="I42" s="6"/>
      <c r="J42" s="17"/>
      <c r="K42" s="3"/>
      <c r="L42" s="6"/>
    </row>
    <row r="43" spans="3:12" ht="12.75">
      <c r="C43" s="3"/>
      <c r="D43" s="3"/>
      <c r="E43" s="6"/>
      <c r="F43" s="3"/>
      <c r="I43" s="6"/>
      <c r="J43" s="17"/>
      <c r="K43" s="3"/>
      <c r="L43" s="6"/>
    </row>
    <row r="44" spans="2:12" ht="12.75">
      <c r="B44" t="s">
        <v>206</v>
      </c>
      <c r="C44" s="3"/>
      <c r="D44" s="15">
        <f>SUM(D41-D42)</f>
        <v>9619729.280000001</v>
      </c>
      <c r="E44" s="23">
        <f>SUM(D44/D41)</f>
        <v>0.8130220796642075</v>
      </c>
      <c r="F44" s="3"/>
      <c r="I44" s="6"/>
      <c r="J44" s="17"/>
      <c r="K44" s="3"/>
      <c r="L44" s="6"/>
    </row>
    <row r="45" spans="4:12" ht="12.75">
      <c r="D45" s="5"/>
      <c r="E45" s="5"/>
      <c r="F45" s="3"/>
      <c r="I45" s="6"/>
      <c r="J45" s="17"/>
      <c r="K45" s="3"/>
      <c r="L45" s="6"/>
    </row>
    <row r="46" spans="4:12" ht="12.75">
      <c r="D46" s="3"/>
      <c r="E46" s="3"/>
      <c r="F46" s="3"/>
      <c r="I46" s="6"/>
      <c r="J46" s="17"/>
      <c r="K46" s="3"/>
      <c r="L46" s="6"/>
    </row>
    <row r="48" spans="3:9" ht="12.75">
      <c r="C48" s="17"/>
      <c r="D48" s="3"/>
      <c r="E48" s="6"/>
      <c r="I48" s="3"/>
    </row>
    <row r="49" spans="3:9" ht="12.75">
      <c r="C49" s="3"/>
      <c r="E49" s="6"/>
      <c r="I49" s="3"/>
    </row>
    <row r="50" spans="3:9" ht="12.75">
      <c r="C50" s="17"/>
      <c r="D50" s="3"/>
      <c r="E50" s="6"/>
      <c r="I50" s="3"/>
    </row>
    <row r="51" spans="4:9" ht="12.75">
      <c r="D51" s="3"/>
      <c r="I51" s="3"/>
    </row>
    <row r="52" spans="3:9" ht="12.75">
      <c r="C52" s="3"/>
      <c r="D52" s="3"/>
      <c r="E52" s="6"/>
      <c r="I52" s="3"/>
    </row>
    <row r="53" spans="3:9" ht="12.75">
      <c r="C53" s="17"/>
      <c r="D53" s="3"/>
      <c r="E53" s="6"/>
      <c r="I53" s="3"/>
    </row>
    <row r="54" spans="3:9" ht="12.75">
      <c r="C54" s="17"/>
      <c r="D54" s="3"/>
      <c r="E54" s="6"/>
      <c r="I54" s="3"/>
    </row>
    <row r="55" spans="3:9" ht="12.75">
      <c r="C55" s="17"/>
      <c r="D55" s="3"/>
      <c r="E55" s="6"/>
      <c r="I55" s="3"/>
    </row>
    <row r="56" spans="4:9" ht="12.75">
      <c r="D56" s="3"/>
      <c r="E56" s="6"/>
      <c r="I56" s="3"/>
    </row>
    <row r="57" spans="3:9" ht="12.75">
      <c r="C57" s="17"/>
      <c r="D57" s="3"/>
      <c r="E57" s="6"/>
      <c r="I57" s="3"/>
    </row>
    <row r="58" spans="4:9" ht="12.75">
      <c r="D58" s="3"/>
      <c r="E58" s="6"/>
      <c r="I58" s="3"/>
    </row>
    <row r="59" spans="3:9" ht="12.75">
      <c r="C59" s="17"/>
      <c r="D59" s="3"/>
      <c r="E59" s="6"/>
      <c r="I59" s="3"/>
    </row>
    <row r="60" spans="3:9" ht="12.75">
      <c r="C60" s="17"/>
      <c r="D60" s="3"/>
      <c r="E60" s="6"/>
      <c r="I60" s="3"/>
    </row>
    <row r="61" spans="3:9" ht="12.75">
      <c r="C61" s="17"/>
      <c r="D61" s="3"/>
      <c r="E61" s="6"/>
      <c r="I61" s="3"/>
    </row>
    <row r="62" spans="4:9" ht="12.75">
      <c r="D62" s="3"/>
      <c r="E62" s="6"/>
      <c r="I62" s="3"/>
    </row>
    <row r="63" spans="3:9" ht="12.75">
      <c r="C63" s="17"/>
      <c r="D63" s="3"/>
      <c r="E63" s="6"/>
      <c r="I63" s="3"/>
    </row>
    <row r="64" spans="4:9" ht="12.75">
      <c r="D64" s="3"/>
      <c r="E64" s="6"/>
      <c r="I64" s="3"/>
    </row>
    <row r="65" spans="3:9" ht="12.75">
      <c r="C65" s="17"/>
      <c r="D65" s="3"/>
      <c r="E65" s="6"/>
      <c r="I65" s="3"/>
    </row>
    <row r="66" spans="3:9" ht="12.75">
      <c r="C66" s="17"/>
      <c r="D66" s="3"/>
      <c r="E66" s="6"/>
      <c r="I66" s="3"/>
    </row>
    <row r="67" spans="3:9" ht="12.75">
      <c r="C67" s="17"/>
      <c r="D67" s="3"/>
      <c r="E67" s="6"/>
      <c r="I67" s="3"/>
    </row>
    <row r="68" spans="3:9" ht="12.75">
      <c r="C68" s="17"/>
      <c r="D68" s="3"/>
      <c r="E68" s="6"/>
      <c r="I68" s="3"/>
    </row>
    <row r="69" spans="3:9" ht="12.75">
      <c r="C69" s="17"/>
      <c r="D69" s="3"/>
      <c r="E69" s="6"/>
      <c r="I69" s="3"/>
    </row>
    <row r="70" spans="4:9" ht="12.75">
      <c r="D70" s="3"/>
      <c r="E70" s="6"/>
      <c r="I70" s="3"/>
    </row>
    <row r="71" spans="3:9" ht="12.75">
      <c r="C71" s="17"/>
      <c r="D71" s="3"/>
      <c r="E71" s="6"/>
      <c r="I71" s="3"/>
    </row>
    <row r="72" spans="4:9" ht="12.75">
      <c r="D72" s="3"/>
      <c r="E72" s="6"/>
      <c r="I72" s="3"/>
    </row>
    <row r="85" spans="3:9" ht="12.75">
      <c r="C85" s="17"/>
      <c r="D85" s="3"/>
      <c r="E85" s="6"/>
      <c r="I85" s="3"/>
    </row>
    <row r="86" spans="3:9" ht="12.75">
      <c r="C86" s="17"/>
      <c r="D86" s="3"/>
      <c r="E86" s="6"/>
      <c r="I86" s="3"/>
    </row>
    <row r="87" spans="3:9" ht="12.75">
      <c r="C87" s="17"/>
      <c r="D87" s="3"/>
      <c r="E87" s="6"/>
      <c r="I87" s="3"/>
    </row>
    <row r="88" spans="4:5" ht="12.75">
      <c r="D88" s="3"/>
      <c r="E88" s="6"/>
    </row>
    <row r="89" spans="3:5" ht="12.75">
      <c r="C89" s="17"/>
      <c r="D89" s="3"/>
      <c r="E89" s="6"/>
    </row>
    <row r="90" spans="4:5" ht="12.75">
      <c r="D90" s="3"/>
      <c r="E90" s="6"/>
    </row>
    <row r="91" spans="4:5" ht="12.75">
      <c r="D91" s="3"/>
      <c r="E91" s="6"/>
    </row>
    <row r="92" spans="4:5" ht="12.75">
      <c r="D92" s="3"/>
      <c r="E92" s="6"/>
    </row>
    <row r="93" spans="3:5" ht="12.75">
      <c r="C93" s="17"/>
      <c r="D93" s="3"/>
      <c r="E93" s="6"/>
    </row>
    <row r="94" spans="3:5" ht="12.75">
      <c r="C94" s="17"/>
      <c r="D94" s="3"/>
      <c r="E94" s="6"/>
    </row>
    <row r="95" spans="4:5" ht="12.75">
      <c r="D95" s="3"/>
      <c r="E95" s="6"/>
    </row>
    <row r="96" spans="3:5" ht="12.75">
      <c r="C96" s="17"/>
      <c r="D96" s="3"/>
      <c r="E96" s="6"/>
    </row>
    <row r="97" spans="4:5" ht="12.75">
      <c r="D97" s="3"/>
      <c r="E97" s="6"/>
    </row>
    <row r="98" spans="3:5" ht="12.75">
      <c r="C98" s="17"/>
      <c r="D98" s="3"/>
      <c r="E98" s="6"/>
    </row>
    <row r="99" spans="3:5" ht="12.75">
      <c r="C99" s="17"/>
      <c r="D99" s="3"/>
      <c r="E99" s="6"/>
    </row>
    <row r="100" spans="3:5" ht="12.75">
      <c r="C100" s="17"/>
      <c r="D100" s="3"/>
      <c r="E100" s="6"/>
    </row>
    <row r="101" spans="4:5" ht="12.75">
      <c r="D101" s="3"/>
      <c r="E101" s="6"/>
    </row>
    <row r="102" spans="3:5" ht="12.75">
      <c r="C102" s="17"/>
      <c r="D102" s="3"/>
      <c r="E102" s="6"/>
    </row>
    <row r="103" spans="4:5" ht="12.75">
      <c r="D103" s="3"/>
      <c r="E103" s="6"/>
    </row>
    <row r="104" spans="3:5" ht="12.75">
      <c r="C104" s="17"/>
      <c r="D104" s="3"/>
      <c r="E104" s="6"/>
    </row>
    <row r="105" spans="3:5" ht="12.75">
      <c r="C105" s="17"/>
      <c r="D105" s="3"/>
      <c r="E105" s="6"/>
    </row>
    <row r="106" spans="3:5" ht="12.75">
      <c r="C106" s="17"/>
      <c r="D106" s="3"/>
      <c r="E106" s="6"/>
    </row>
    <row r="107" spans="4:5" ht="12.75">
      <c r="D107" s="3"/>
      <c r="E107" s="6"/>
    </row>
    <row r="108" spans="3:5" ht="12.75">
      <c r="C108" s="17"/>
      <c r="D108" s="3"/>
      <c r="E108" s="6"/>
    </row>
    <row r="109" spans="3:5" ht="12.75">
      <c r="C109" s="17"/>
      <c r="D109" s="3"/>
      <c r="E109" s="6"/>
    </row>
    <row r="110" spans="4:5" ht="12.75">
      <c r="D110" s="3"/>
      <c r="E110" s="6"/>
    </row>
    <row r="111" spans="3:5" ht="12.75">
      <c r="C111" s="17"/>
      <c r="D111" s="3"/>
      <c r="E111" s="6"/>
    </row>
    <row r="112" spans="3:5" ht="12.75">
      <c r="C112" s="17"/>
      <c r="D112" s="3"/>
      <c r="E112" s="6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</sheetData>
  <sheetProtection/>
  <mergeCells count="4">
    <mergeCell ref="B1:F1"/>
    <mergeCell ref="B2:F2"/>
    <mergeCell ref="B3:F3"/>
    <mergeCell ref="B4:F4"/>
  </mergeCells>
  <printOptions horizontalCentered="1"/>
  <pageMargins left="0.5" right="0.5" top="1" bottom="0.75" header="0.5" footer="0.25"/>
  <pageSetup fitToHeight="1" fitToWidth="1" horizontalDpi="300" verticalDpi="300" orientation="portrait" r:id="rId1"/>
  <headerFooter alignWithMargins="0">
    <oddFooter>&amp;L&amp;6&amp;F;&amp;A;&amp;D;&amp;T;PA&amp;C&amp;9Page 5 of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H53"/>
  <sheetViews>
    <sheetView zoomScaleSheetLayoutView="150" workbookViewId="0" topLeftCell="A13">
      <selection activeCell="B12" sqref="B12"/>
    </sheetView>
  </sheetViews>
  <sheetFormatPr defaultColWidth="9.140625" defaultRowHeight="12.75"/>
  <cols>
    <col min="2" max="2" width="45.28125" style="0" customWidth="1"/>
    <col min="3" max="3" width="10.28125" style="0" customWidth="1"/>
    <col min="4" max="4" width="17.7109375" style="0" customWidth="1"/>
    <col min="5" max="5" width="10.28125" style="0" customWidth="1"/>
    <col min="6" max="6" width="11.28125" style="0" customWidth="1"/>
  </cols>
  <sheetData>
    <row r="1" ht="18" customHeight="1">
      <c r="A1" s="75" t="s">
        <v>234</v>
      </c>
    </row>
    <row r="2" spans="1:6" ht="15.75">
      <c r="A2" s="170" t="s">
        <v>0</v>
      </c>
      <c r="B2" s="170"/>
      <c r="C2" s="170"/>
      <c r="D2" s="170"/>
      <c r="E2" s="170"/>
      <c r="F2" s="170"/>
    </row>
    <row r="3" spans="1:6" ht="15.75">
      <c r="A3" s="170" t="s">
        <v>147</v>
      </c>
      <c r="B3" s="170"/>
      <c r="C3" s="170"/>
      <c r="D3" s="170"/>
      <c r="E3" s="170"/>
      <c r="F3" s="170"/>
    </row>
    <row r="4" spans="1:8" ht="15.75">
      <c r="A4" s="172" t="s">
        <v>228</v>
      </c>
      <c r="B4" s="170"/>
      <c r="C4" s="170"/>
      <c r="D4" s="170"/>
      <c r="E4" s="170"/>
      <c r="F4" s="170"/>
      <c r="H4" s="115" t="s">
        <v>236</v>
      </c>
    </row>
    <row r="5" ht="12.75">
      <c r="E5" s="110"/>
    </row>
    <row r="6" spans="1:6" ht="12.75">
      <c r="A6" s="25"/>
      <c r="B6" s="25"/>
      <c r="C6" s="25"/>
      <c r="D6" s="25"/>
      <c r="E6" s="25" t="s">
        <v>148</v>
      </c>
      <c r="F6" s="25"/>
    </row>
    <row r="7" spans="1:6" ht="12.75">
      <c r="A7" s="25"/>
      <c r="B7" s="25"/>
      <c r="C7" s="25" t="s">
        <v>44</v>
      </c>
      <c r="D7" s="25" t="s">
        <v>149</v>
      </c>
      <c r="E7" s="25" t="s">
        <v>32</v>
      </c>
      <c r="F7" s="25" t="s">
        <v>150</v>
      </c>
    </row>
    <row r="8" spans="1:6" ht="12.75">
      <c r="A8" s="25" t="s">
        <v>151</v>
      </c>
      <c r="B8" s="25" t="s">
        <v>7</v>
      </c>
      <c r="C8" s="25" t="s">
        <v>152</v>
      </c>
      <c r="D8" s="25" t="s">
        <v>221</v>
      </c>
      <c r="E8" s="110">
        <f>'October 18 CASH'!J7</f>
        <v>43039</v>
      </c>
      <c r="F8" s="25" t="s">
        <v>153</v>
      </c>
    </row>
    <row r="9" spans="1:6" ht="12.75">
      <c r="A9" s="32"/>
      <c r="B9" s="4"/>
      <c r="C9" s="19"/>
      <c r="D9" s="4"/>
      <c r="E9" s="4"/>
      <c r="F9" s="4"/>
    </row>
    <row r="10" ht="12.75">
      <c r="A10" s="16"/>
    </row>
    <row r="11" spans="1:6" ht="16.5" customHeight="1">
      <c r="A11" s="148" t="s">
        <v>252</v>
      </c>
      <c r="B11" t="s">
        <v>223</v>
      </c>
      <c r="D11" s="17">
        <v>6920000</v>
      </c>
      <c r="E11" s="17">
        <f>D30</f>
        <v>4410000</v>
      </c>
      <c r="F11" s="25">
        <v>2025</v>
      </c>
    </row>
    <row r="12" spans="1:6" ht="16.5" customHeight="1">
      <c r="A12" s="119"/>
      <c r="C12" s="41"/>
      <c r="D12" s="41"/>
      <c r="E12" s="41"/>
      <c r="F12" s="41"/>
    </row>
    <row r="13" spans="1:6" ht="16.5" customHeight="1" thickBot="1">
      <c r="A13" s="16"/>
      <c r="B13" s="33" t="s">
        <v>155</v>
      </c>
      <c r="C13" s="50"/>
      <c r="D13" s="51">
        <f>SUM(D11:D12)</f>
        <v>6920000</v>
      </c>
      <c r="E13" s="51">
        <f>SUM(E11:E12)</f>
        <v>4410000</v>
      </c>
      <c r="F13" s="39"/>
    </row>
    <row r="14" spans="1:6" ht="16.5" customHeight="1" thickTop="1">
      <c r="A14" s="16"/>
      <c r="C14" s="50"/>
      <c r="D14" s="39"/>
      <c r="E14" s="50"/>
      <c r="F14" s="41"/>
    </row>
    <row r="15" ht="16.5" customHeight="1"/>
    <row r="16" ht="16.5" customHeight="1"/>
    <row r="17" ht="16.5" customHeight="1"/>
    <row r="18" spans="2:4" ht="16.5" customHeight="1">
      <c r="B18" t="s">
        <v>228</v>
      </c>
      <c r="C18" s="25" t="s">
        <v>156</v>
      </c>
      <c r="D18" s="25" t="s">
        <v>159</v>
      </c>
    </row>
    <row r="19" spans="2:4" ht="16.5" customHeight="1">
      <c r="B19" s="34" t="s">
        <v>157</v>
      </c>
      <c r="C19" s="69" t="s">
        <v>158</v>
      </c>
      <c r="D19" s="69" t="s">
        <v>229</v>
      </c>
    </row>
    <row r="20" ht="16.5" customHeight="1"/>
    <row r="21" spans="2:4" ht="16.5" customHeight="1">
      <c r="B21" t="s">
        <v>222</v>
      </c>
      <c r="C21" s="36">
        <v>43327</v>
      </c>
      <c r="D21" s="151">
        <v>500000</v>
      </c>
    </row>
    <row r="22" spans="2:4" ht="16.5" customHeight="1">
      <c r="B22" t="s">
        <v>222</v>
      </c>
      <c r="C22" s="36">
        <v>43692</v>
      </c>
      <c r="D22" s="151">
        <v>500000</v>
      </c>
    </row>
    <row r="23" spans="2:4" ht="16.5" customHeight="1">
      <c r="B23" t="s">
        <v>222</v>
      </c>
      <c r="C23" s="36">
        <v>44058</v>
      </c>
      <c r="D23" s="151">
        <v>525000</v>
      </c>
    </row>
    <row r="24" spans="2:4" ht="16.5" customHeight="1">
      <c r="B24" t="s">
        <v>222</v>
      </c>
      <c r="C24" s="36">
        <v>44423</v>
      </c>
      <c r="D24" s="151">
        <v>545000</v>
      </c>
    </row>
    <row r="25" spans="2:4" ht="16.5" customHeight="1">
      <c r="B25" t="s">
        <v>222</v>
      </c>
      <c r="C25" s="36">
        <v>44788</v>
      </c>
      <c r="D25" s="151">
        <v>560000</v>
      </c>
    </row>
    <row r="26" spans="2:4" ht="16.5" customHeight="1">
      <c r="B26" t="s">
        <v>222</v>
      </c>
      <c r="C26" s="36">
        <v>45153</v>
      </c>
      <c r="D26" s="151">
        <v>575000</v>
      </c>
    </row>
    <row r="27" spans="2:4" ht="16.5" customHeight="1">
      <c r="B27" t="s">
        <v>222</v>
      </c>
      <c r="C27" s="36">
        <v>45519</v>
      </c>
      <c r="D27" s="151">
        <v>595000</v>
      </c>
    </row>
    <row r="28" spans="2:4" ht="16.5" customHeight="1">
      <c r="B28" t="s">
        <v>222</v>
      </c>
      <c r="C28" s="36">
        <v>45884</v>
      </c>
      <c r="D28" s="151">
        <v>610000</v>
      </c>
    </row>
    <row r="29" spans="3:4" ht="16.5" customHeight="1">
      <c r="C29" s="25"/>
      <c r="D29" s="35"/>
    </row>
    <row r="30" spans="2:4" ht="16.5" customHeight="1" thickBot="1">
      <c r="B30" t="s">
        <v>162</v>
      </c>
      <c r="C30" s="25"/>
      <c r="D30" s="153">
        <f>SUM(D20:D29)</f>
        <v>4410000</v>
      </c>
    </row>
    <row r="31" ht="13.5" thickTop="1">
      <c r="C31" s="25"/>
    </row>
    <row r="32" ht="12.75">
      <c r="C32" s="25"/>
    </row>
    <row r="33" ht="12.75">
      <c r="C33" s="25"/>
    </row>
    <row r="34" spans="2:4" ht="16.5" customHeight="1">
      <c r="B34" t="s">
        <v>154</v>
      </c>
      <c r="C34" s="25" t="s">
        <v>160</v>
      </c>
      <c r="D34" s="151">
        <v>200000</v>
      </c>
    </row>
    <row r="35" spans="2:4" ht="16.5" customHeight="1">
      <c r="B35" t="s">
        <v>154</v>
      </c>
      <c r="C35" s="36">
        <v>37302</v>
      </c>
      <c r="D35" s="152">
        <v>215000</v>
      </c>
    </row>
    <row r="36" spans="2:4" ht="16.5" customHeight="1">
      <c r="B36" t="s">
        <v>154</v>
      </c>
      <c r="C36" s="25" t="s">
        <v>161</v>
      </c>
      <c r="D36" s="151">
        <v>225000</v>
      </c>
    </row>
    <row r="37" spans="2:4" ht="16.5" customHeight="1">
      <c r="B37" t="s">
        <v>195</v>
      </c>
      <c r="C37" s="36">
        <v>38032</v>
      </c>
      <c r="D37" s="151">
        <v>240000</v>
      </c>
    </row>
    <row r="38" spans="2:4" ht="16.5" customHeight="1">
      <c r="B38" t="s">
        <v>195</v>
      </c>
      <c r="C38" s="36">
        <v>38398</v>
      </c>
      <c r="D38" s="151">
        <v>250000</v>
      </c>
    </row>
    <row r="39" spans="2:4" ht="16.5" customHeight="1">
      <c r="B39" t="s">
        <v>195</v>
      </c>
      <c r="C39" s="36">
        <v>38763</v>
      </c>
      <c r="D39" s="151">
        <v>260000</v>
      </c>
    </row>
    <row r="40" spans="2:4" ht="16.5" customHeight="1">
      <c r="B40" t="s">
        <v>195</v>
      </c>
      <c r="C40" s="36">
        <v>39128</v>
      </c>
      <c r="D40" s="151">
        <v>295000</v>
      </c>
    </row>
    <row r="41" spans="2:4" ht="16.5" customHeight="1">
      <c r="B41" t="s">
        <v>195</v>
      </c>
      <c r="C41" s="36">
        <v>39493</v>
      </c>
      <c r="D41" s="151">
        <v>295000</v>
      </c>
    </row>
    <row r="42" spans="2:4" ht="16.5" customHeight="1">
      <c r="B42" t="s">
        <v>195</v>
      </c>
      <c r="C42" s="36">
        <v>39859</v>
      </c>
      <c r="D42" s="151">
        <v>310000</v>
      </c>
    </row>
    <row r="43" spans="2:4" ht="16.5" customHeight="1">
      <c r="B43" t="s">
        <v>195</v>
      </c>
      <c r="C43" s="36">
        <v>40224</v>
      </c>
      <c r="D43" s="151">
        <v>210000</v>
      </c>
    </row>
    <row r="44" spans="2:4" ht="16.5" customHeight="1">
      <c r="B44" t="s">
        <v>195</v>
      </c>
      <c r="C44" s="36">
        <v>40405</v>
      </c>
      <c r="D44" s="151">
        <v>160000</v>
      </c>
    </row>
    <row r="45" spans="2:4" ht="16.5" customHeight="1">
      <c r="B45" t="s">
        <v>195</v>
      </c>
      <c r="C45" s="36">
        <v>40589</v>
      </c>
      <c r="D45" s="151">
        <v>215000</v>
      </c>
    </row>
    <row r="46" spans="2:4" ht="16.5" customHeight="1">
      <c r="B46" t="s">
        <v>195</v>
      </c>
      <c r="C46" s="36">
        <v>40770</v>
      </c>
      <c r="D46" s="151">
        <v>165000</v>
      </c>
    </row>
    <row r="47" spans="2:4" ht="15" customHeight="1">
      <c r="B47" t="s">
        <v>195</v>
      </c>
      <c r="C47" s="36">
        <v>40954</v>
      </c>
      <c r="D47" s="151">
        <v>225000</v>
      </c>
    </row>
    <row r="48" spans="2:4" ht="16.5" customHeight="1">
      <c r="B48" t="s">
        <v>222</v>
      </c>
      <c r="C48" s="36">
        <v>41136</v>
      </c>
      <c r="D48" s="151">
        <v>180117.49</v>
      </c>
    </row>
    <row r="49" spans="2:4" ht="16.5" customHeight="1">
      <c r="B49" t="s">
        <v>222</v>
      </c>
      <c r="C49" s="36">
        <v>41501</v>
      </c>
      <c r="D49" s="151">
        <v>407099.99</v>
      </c>
    </row>
    <row r="50" spans="2:4" ht="16.5" customHeight="1">
      <c r="B50" t="s">
        <v>222</v>
      </c>
      <c r="C50" s="36">
        <v>41866</v>
      </c>
      <c r="D50" s="151">
        <v>455000</v>
      </c>
    </row>
    <row r="51" spans="2:4" ht="16.5" customHeight="1">
      <c r="B51" s="115" t="s">
        <v>222</v>
      </c>
      <c r="C51" s="36">
        <v>42231</v>
      </c>
      <c r="D51" s="151">
        <v>460000</v>
      </c>
    </row>
    <row r="52" spans="2:4" ht="16.5" customHeight="1">
      <c r="B52" t="s">
        <v>222</v>
      </c>
      <c r="C52" s="36">
        <v>42597</v>
      </c>
      <c r="D52" s="151">
        <v>475000</v>
      </c>
    </row>
    <row r="53" spans="2:4" ht="12.75">
      <c r="B53" t="s">
        <v>222</v>
      </c>
      <c r="C53" s="36">
        <v>42962</v>
      </c>
      <c r="D53" s="151">
        <v>480000</v>
      </c>
    </row>
  </sheetData>
  <sheetProtection/>
  <mergeCells count="3">
    <mergeCell ref="A2:F2"/>
    <mergeCell ref="A3:F3"/>
    <mergeCell ref="A4:F4"/>
  </mergeCells>
  <printOptions horizontalCentered="1"/>
  <pageMargins left="0.5" right="0.5" top="1" bottom="0.75" header="0.5" footer="0"/>
  <pageSetup horizontalDpi="300" verticalDpi="300" orientation="portrait" scale="90" r:id="rId3"/>
  <headerFooter alignWithMargins="0">
    <oddFooter>&amp;L&amp;7&amp;F;&amp;A;&amp;D;&amp;T;PA&amp;C&amp;9Page 6 of 8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Cantu</dc:creator>
  <cp:keywords/>
  <dc:description/>
  <cp:lastModifiedBy>Patricia Alvarez</cp:lastModifiedBy>
  <cp:lastPrinted>2017-11-20T17:50:27Z</cp:lastPrinted>
  <dcterms:created xsi:type="dcterms:W3CDTF">2001-01-16T14:45:11Z</dcterms:created>
  <dcterms:modified xsi:type="dcterms:W3CDTF">2017-11-20T18:02:33Z</dcterms:modified>
  <cp:category/>
  <cp:version/>
  <cp:contentType/>
  <cp:contentStatus/>
</cp:coreProperties>
</file>