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e Clerk\Desktop\"/>
    </mc:Choice>
  </mc:AlternateContent>
  <bookViews>
    <workbookView xWindow="0" yWindow="0" windowWidth="21720" windowHeight="9735" firstSheet="3" activeTab="3"/>
  </bookViews>
  <sheets>
    <sheet name="PB" sheetId="1" state="hidden" r:id="rId1"/>
    <sheet name="Bdg Sum 14-15" sheetId="2" state="hidden" r:id="rId2"/>
    <sheet name="Bdg14-15" sheetId="3" state="hidden" r:id="rId3"/>
    <sheet name="Bdg 15-16" sheetId="5" r:id="rId4"/>
    <sheet name="Bdg 15-16 sum" sheetId="4" state="hidden" r:id="rId5"/>
    <sheet name="Sheet2" sheetId="6" state="hidden" r:id="rId6"/>
  </sheets>
  <definedNames>
    <definedName name="cookies">'Bdg 15-16'!$C:$C</definedName>
    <definedName name="_xlnm.Print_Area" comment="budget 15/16" localSheetId="2">'Bdg14-15'!$A$1:$I$610</definedName>
    <definedName name="Z_0521518F_1AA5_444F_AF62_9D4A8B15919A_.wvu.PrintArea" localSheetId="2" hidden="1">'Bdg14-15'!$A$1:$I$610</definedName>
    <definedName name="Z_38CB8175_E46C_4050_9625_28B634481A1F_.wvu.PrintArea" localSheetId="2" hidden="1">'Bdg14-15'!$A$1:$I$610</definedName>
    <definedName name="Z_3B3555BD_DCEE_4EE8_8FDB_7414996F8AA5_.wvu.PrintArea" localSheetId="2" hidden="1">'Bdg14-15'!$A$1:$I$610</definedName>
    <definedName name="Z_9B37E2FC_227D_4C34_9CD5_D8ADAA088791_.wvu.PrintArea" localSheetId="2" hidden="1">'Bdg14-15'!$A$1:$I$610</definedName>
  </definedNames>
  <calcPr calcId="152511"/>
  <customWorkbookViews>
    <customWorkbookView name="The Clerk - Personal View" guid="{3B3555BD-DCEE-4EE8-8FDB-7414996F8AA5}" mergeInterval="0" personalView="1" maximized="1" xWindow="-8" yWindow="-8" windowWidth="1936" windowHeight="1056" activeSheetId="5"/>
    <customWorkbookView name="Briscoe County Judge's Secretary - Personal View" guid="{38CB8175-E46C-4050-9625-28B634481A1F}" mergeInterval="0" personalView="1" maximized="1" xWindow="-8" yWindow="-8" windowWidth="1616" windowHeight="876" activeSheetId="5"/>
    <customWorkbookView name="  - Personal View" guid="{9B37E2FC-227D-4C34-9CD5-D8ADAA088791}" mergeInterval="0" personalView="1" maximized="1" xWindow="1" yWindow="1" windowWidth="1436" windowHeight="679" activeSheetId="3"/>
    <customWorkbookView name="Briscoe County Judge - Personal View" guid="{0521518F-1AA5-444F-AF62-9D4A8B15919A}" mergeInterval="0" personalView="1" xWindow="77" yWindow="62" windowWidth="1178" windowHeight="798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3" i="5" l="1"/>
  <c r="H506" i="5" l="1"/>
  <c r="H9" i="5"/>
  <c r="H6" i="5"/>
  <c r="G28" i="5"/>
  <c r="G26" i="5"/>
  <c r="G24" i="5"/>
  <c r="G22" i="5"/>
  <c r="G18" i="5"/>
  <c r="G16" i="5"/>
  <c r="G14" i="5"/>
  <c r="G10" i="5"/>
  <c r="G9" i="5"/>
  <c r="G7" i="5"/>
  <c r="G6" i="5"/>
  <c r="H32" i="5" l="1"/>
  <c r="H33" i="5"/>
  <c r="H34" i="5"/>
  <c r="H35" i="5"/>
  <c r="H36" i="5"/>
  <c r="H37" i="5"/>
  <c r="H40" i="5"/>
  <c r="H41" i="5"/>
  <c r="H42" i="5"/>
  <c r="H43" i="5"/>
  <c r="H44" i="5"/>
  <c r="H62" i="5"/>
  <c r="H64" i="5"/>
  <c r="H66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90" i="5"/>
  <c r="H92" i="5"/>
  <c r="H94" i="5"/>
  <c r="H96" i="5"/>
  <c r="H100" i="5"/>
  <c r="H116" i="5"/>
  <c r="H125" i="5"/>
  <c r="H136" i="5"/>
  <c r="H146" i="5"/>
  <c r="H151" i="5"/>
  <c r="H205" i="5"/>
  <c r="H311" i="5"/>
  <c r="H362" i="5"/>
  <c r="H507" i="5"/>
  <c r="E302" i="5" l="1"/>
  <c r="H302" i="5" s="1"/>
  <c r="E243" i="5"/>
  <c r="E195" i="5"/>
  <c r="H195" i="5" s="1"/>
  <c r="E187" i="5"/>
  <c r="E174" i="5"/>
  <c r="I4" i="1"/>
  <c r="E289" i="5" s="1"/>
  <c r="H289" i="5" s="1"/>
  <c r="E160" i="5"/>
  <c r="E346" i="5" l="1"/>
  <c r="E206" i="5"/>
  <c r="H206" i="5" s="1"/>
  <c r="E233" i="5"/>
  <c r="H233" i="5" s="1"/>
  <c r="E216" i="5"/>
  <c r="H216" i="5" s="1"/>
  <c r="H243" i="5"/>
  <c r="G243" i="5"/>
  <c r="G174" i="5"/>
  <c r="H174" i="5"/>
  <c r="E133" i="5"/>
  <c r="C367" i="5" l="1"/>
  <c r="C354" i="5"/>
  <c r="H354" i="5" s="1"/>
  <c r="C355" i="5"/>
  <c r="H355" i="5" s="1"/>
  <c r="C356" i="5"/>
  <c r="H356" i="5" s="1"/>
  <c r="C357" i="5"/>
  <c r="H357" i="5" s="1"/>
  <c r="C358" i="5"/>
  <c r="H358" i="5" s="1"/>
  <c r="C359" i="5"/>
  <c r="H359" i="5" s="1"/>
  <c r="I460" i="3" l="1"/>
  <c r="H460" i="3"/>
  <c r="H296" i="3" l="1"/>
  <c r="H471" i="3" l="1"/>
  <c r="H473" i="3"/>
  <c r="I473" i="3"/>
  <c r="I471" i="3"/>
  <c r="I470" i="3"/>
  <c r="H573" i="3" l="1"/>
  <c r="H571" i="3"/>
  <c r="I572" i="3"/>
  <c r="I571" i="3"/>
  <c r="I525" i="3"/>
  <c r="H522" i="3"/>
  <c r="I522" i="3"/>
  <c r="I521" i="3"/>
  <c r="I520" i="3"/>
  <c r="I519" i="3"/>
  <c r="I518" i="3"/>
  <c r="I296" i="3"/>
  <c r="D323" i="3" l="1"/>
  <c r="I564" i="3" l="1"/>
  <c r="I563" i="3"/>
  <c r="I561" i="3"/>
  <c r="H564" i="3"/>
  <c r="I565" i="3"/>
  <c r="H565" i="3"/>
  <c r="H566" i="3"/>
  <c r="I566" i="3"/>
  <c r="H511" i="3"/>
  <c r="H513" i="3"/>
  <c r="H512" i="3"/>
  <c r="I512" i="3"/>
  <c r="I511" i="3"/>
  <c r="I510" i="3"/>
  <c r="H510" i="3"/>
  <c r="I508" i="3"/>
  <c r="I513" i="3"/>
  <c r="H405" i="3"/>
  <c r="D373" i="3" l="1"/>
  <c r="C556" i="5" l="1"/>
  <c r="C555" i="5"/>
  <c r="C554" i="5"/>
  <c r="C553" i="5"/>
  <c r="C552" i="5"/>
  <c r="C551" i="5"/>
  <c r="C550" i="5"/>
  <c r="C549" i="5"/>
  <c r="C543" i="5"/>
  <c r="C542" i="5"/>
  <c r="C541" i="5"/>
  <c r="C540" i="5"/>
  <c r="C539" i="5"/>
  <c r="C538" i="5"/>
  <c r="C504" i="5"/>
  <c r="C503" i="5"/>
  <c r="C502" i="5"/>
  <c r="C501" i="5"/>
  <c r="C500" i="5"/>
  <c r="C499" i="5"/>
  <c r="C498" i="5"/>
  <c r="C497" i="5"/>
  <c r="C492" i="5"/>
  <c r="C491" i="5"/>
  <c r="C490" i="5"/>
  <c r="C489" i="5"/>
  <c r="C488" i="5"/>
  <c r="C487" i="5"/>
  <c r="C456" i="5"/>
  <c r="C454" i="5"/>
  <c r="C453" i="5"/>
  <c r="C452" i="5"/>
  <c r="C451" i="5"/>
  <c r="C450" i="5"/>
  <c r="C449" i="5"/>
  <c r="C448" i="5"/>
  <c r="E448" i="5" s="1"/>
  <c r="E455" i="5" s="1"/>
  <c r="C447" i="5"/>
  <c r="C442" i="5"/>
  <c r="C441" i="5"/>
  <c r="C440" i="5"/>
  <c r="C439" i="5"/>
  <c r="C438" i="5"/>
  <c r="C437" i="5"/>
  <c r="C406" i="5"/>
  <c r="C405" i="5"/>
  <c r="C404" i="5"/>
  <c r="C403" i="5"/>
  <c r="C402" i="5"/>
  <c r="C401" i="5"/>
  <c r="C400" i="5"/>
  <c r="E400" i="5" s="1"/>
  <c r="E407" i="5" s="1"/>
  <c r="C399" i="5"/>
  <c r="C392" i="5"/>
  <c r="G392" i="5" s="1"/>
  <c r="C391" i="5"/>
  <c r="C390" i="5"/>
  <c r="C389" i="5"/>
  <c r="C388" i="5"/>
  <c r="C387" i="5"/>
  <c r="G387" i="5" s="1"/>
  <c r="C353" i="5"/>
  <c r="H353" i="5" s="1"/>
  <c r="C351" i="5"/>
  <c r="H351" i="5" s="1"/>
  <c r="C350" i="5"/>
  <c r="H350" i="5" s="1"/>
  <c r="C349" i="5"/>
  <c r="H349" i="5" s="1"/>
  <c r="C348" i="5"/>
  <c r="H348" i="5" s="1"/>
  <c r="C347" i="5"/>
  <c r="C345" i="5"/>
  <c r="H345" i="5" s="1"/>
  <c r="C344" i="5"/>
  <c r="H344" i="5" s="1"/>
  <c r="C343" i="5"/>
  <c r="H343" i="5" s="1"/>
  <c r="C342" i="5"/>
  <c r="H342" i="5" s="1"/>
  <c r="C338" i="5"/>
  <c r="C337" i="5"/>
  <c r="H337" i="5" s="1"/>
  <c r="C336" i="5"/>
  <c r="H336" i="5" s="1"/>
  <c r="C301" i="5"/>
  <c r="H301" i="5" s="1"/>
  <c r="C300" i="5"/>
  <c r="H300" i="5" s="1"/>
  <c r="C299" i="5"/>
  <c r="H299" i="5" s="1"/>
  <c r="C298" i="5"/>
  <c r="H298" i="5" s="1"/>
  <c r="C297" i="5"/>
  <c r="H297" i="5" s="1"/>
  <c r="C296" i="5"/>
  <c r="H296" i="5" s="1"/>
  <c r="C295" i="5"/>
  <c r="H295" i="5" s="1"/>
  <c r="C294" i="5"/>
  <c r="H294" i="5" s="1"/>
  <c r="C293" i="5"/>
  <c r="H293" i="5" s="1"/>
  <c r="C288" i="5"/>
  <c r="H288" i="5" s="1"/>
  <c r="C287" i="5"/>
  <c r="H287" i="5" s="1"/>
  <c r="C286" i="5"/>
  <c r="H286" i="5" s="1"/>
  <c r="C285" i="5"/>
  <c r="H285" i="5" s="1"/>
  <c r="C284" i="5"/>
  <c r="H284" i="5" s="1"/>
  <c r="C283" i="5"/>
  <c r="H283" i="5" s="1"/>
  <c r="C282" i="5"/>
  <c r="H282" i="5" s="1"/>
  <c r="C262" i="5"/>
  <c r="H262" i="5" s="1"/>
  <c r="C261" i="5"/>
  <c r="H261" i="5" s="1"/>
  <c r="C260" i="5"/>
  <c r="H260" i="5" s="1"/>
  <c r="C259" i="5"/>
  <c r="H259" i="5" s="1"/>
  <c r="C258" i="5"/>
  <c r="H258" i="5" s="1"/>
  <c r="C257" i="5"/>
  <c r="H257" i="5" s="1"/>
  <c r="C256" i="5"/>
  <c r="H256" i="5" s="1"/>
  <c r="C255" i="5"/>
  <c r="H255" i="5" s="1"/>
  <c r="C254" i="5"/>
  <c r="H254" i="5" s="1"/>
  <c r="C253" i="5"/>
  <c r="H253" i="5" s="1"/>
  <c r="C252" i="5"/>
  <c r="H252" i="5" s="1"/>
  <c r="C251" i="5"/>
  <c r="H251" i="5" s="1"/>
  <c r="C250" i="5"/>
  <c r="H250" i="5" s="1"/>
  <c r="C249" i="5"/>
  <c r="H249" i="5" s="1"/>
  <c r="C248" i="5"/>
  <c r="H248" i="5" s="1"/>
  <c r="C242" i="5"/>
  <c r="H242" i="5" s="1"/>
  <c r="C241" i="5"/>
  <c r="H241" i="5" s="1"/>
  <c r="C240" i="5"/>
  <c r="H240" i="5" s="1"/>
  <c r="C239" i="5"/>
  <c r="H239" i="5" s="1"/>
  <c r="C238" i="5"/>
  <c r="H238" i="5" s="1"/>
  <c r="C232" i="5"/>
  <c r="H232" i="5" s="1"/>
  <c r="C231" i="5"/>
  <c r="H231" i="5" s="1"/>
  <c r="C230" i="5"/>
  <c r="H230" i="5" s="1"/>
  <c r="C229" i="5"/>
  <c r="H229" i="5" s="1"/>
  <c r="C228" i="5"/>
  <c r="H228" i="5" s="1"/>
  <c r="C215" i="5"/>
  <c r="H215" i="5" s="1"/>
  <c r="C214" i="5"/>
  <c r="H214" i="5" s="1"/>
  <c r="C213" i="5"/>
  <c r="H213" i="5" s="1"/>
  <c r="C212" i="5"/>
  <c r="H212" i="5" s="1"/>
  <c r="C211" i="5"/>
  <c r="H211" i="5" s="1"/>
  <c r="C204" i="5"/>
  <c r="H204" i="5" s="1"/>
  <c r="C203" i="5"/>
  <c r="H203" i="5" s="1"/>
  <c r="C202" i="5"/>
  <c r="H202" i="5" s="1"/>
  <c r="C201" i="5"/>
  <c r="H201" i="5" s="1"/>
  <c r="C200" i="5"/>
  <c r="H200" i="5" s="1"/>
  <c r="C194" i="5"/>
  <c r="H194" i="5" s="1"/>
  <c r="C193" i="5"/>
  <c r="H193" i="5" s="1"/>
  <c r="C192" i="5"/>
  <c r="H192" i="5" s="1"/>
  <c r="C173" i="5"/>
  <c r="H173" i="5" s="1"/>
  <c r="C172" i="5"/>
  <c r="H172" i="5" s="1"/>
  <c r="C171" i="5"/>
  <c r="H171" i="5" s="1"/>
  <c r="C170" i="5"/>
  <c r="H170" i="5" s="1"/>
  <c r="C169" i="5"/>
  <c r="H169" i="5" s="1"/>
  <c r="C168" i="5"/>
  <c r="H168" i="5" s="1"/>
  <c r="C186" i="5"/>
  <c r="H186" i="5" s="1"/>
  <c r="C185" i="5"/>
  <c r="H185" i="5" s="1"/>
  <c r="C184" i="5"/>
  <c r="H184" i="5" s="1"/>
  <c r="C183" i="5"/>
  <c r="H183" i="5" s="1"/>
  <c r="C182" i="5"/>
  <c r="H182" i="5" s="1"/>
  <c r="C181" i="5"/>
  <c r="H181" i="5" s="1"/>
  <c r="C180" i="5"/>
  <c r="H180" i="5" s="1"/>
  <c r="C179" i="5"/>
  <c r="H179" i="5" s="1"/>
  <c r="C161" i="5"/>
  <c r="H161" i="5" s="1"/>
  <c r="C160" i="5"/>
  <c r="H160" i="5" s="1"/>
  <c r="C159" i="5"/>
  <c r="H159" i="5" s="1"/>
  <c r="C158" i="5"/>
  <c r="H158" i="5" s="1"/>
  <c r="C157" i="5"/>
  <c r="H157" i="5" s="1"/>
  <c r="C156" i="5"/>
  <c r="H156" i="5" s="1"/>
  <c r="C155" i="5"/>
  <c r="H155" i="5" s="1"/>
  <c r="C154" i="5"/>
  <c r="H154" i="5" s="1"/>
  <c r="C153" i="5"/>
  <c r="H153" i="5" s="1"/>
  <c r="C152" i="5"/>
  <c r="H152" i="5" s="1"/>
  <c r="C149" i="5"/>
  <c r="H149" i="5" s="1"/>
  <c r="C148" i="5"/>
  <c r="H148" i="5" s="1"/>
  <c r="C147" i="5"/>
  <c r="H147" i="5" s="1"/>
  <c r="C145" i="5"/>
  <c r="H145" i="5" s="1"/>
  <c r="C141" i="5"/>
  <c r="H141" i="5" s="1"/>
  <c r="C140" i="5"/>
  <c r="H140" i="5" s="1"/>
  <c r="C137" i="5"/>
  <c r="H137" i="5" s="1"/>
  <c r="C132" i="5"/>
  <c r="H132" i="5" s="1"/>
  <c r="C131" i="5"/>
  <c r="H131" i="5" s="1"/>
  <c r="C130" i="5"/>
  <c r="H130" i="5" s="1"/>
  <c r="C129" i="5"/>
  <c r="H129" i="5" s="1"/>
  <c r="C128" i="5"/>
  <c r="H128" i="5" s="1"/>
  <c r="C127" i="5"/>
  <c r="H127" i="5" s="1"/>
  <c r="C126" i="5"/>
  <c r="H126" i="5" s="1"/>
  <c r="C124" i="5"/>
  <c r="H124" i="5" s="1"/>
  <c r="C123" i="5"/>
  <c r="H123" i="5" s="1"/>
  <c r="C122" i="5"/>
  <c r="H122" i="5" s="1"/>
  <c r="C121" i="5"/>
  <c r="H121" i="5" s="1"/>
  <c r="C120" i="5"/>
  <c r="H120" i="5" s="1"/>
  <c r="C119" i="5"/>
  <c r="H119" i="5" s="1"/>
  <c r="C118" i="5"/>
  <c r="H118" i="5" s="1"/>
  <c r="C117" i="5"/>
  <c r="H117" i="5" s="1"/>
  <c r="G487" i="5" l="1"/>
  <c r="H487" i="5"/>
  <c r="G491" i="5"/>
  <c r="H491" i="5"/>
  <c r="G499" i="5"/>
  <c r="H499" i="5"/>
  <c r="G503" i="5"/>
  <c r="H503" i="5"/>
  <c r="G540" i="5"/>
  <c r="H540" i="5"/>
  <c r="H549" i="5"/>
  <c r="G549" i="5"/>
  <c r="G553" i="5"/>
  <c r="H553" i="5"/>
  <c r="G488" i="5"/>
  <c r="H488" i="5"/>
  <c r="G492" i="5"/>
  <c r="H492" i="5"/>
  <c r="G500" i="5"/>
  <c r="H500" i="5"/>
  <c r="G504" i="5"/>
  <c r="H504" i="5"/>
  <c r="H541" i="5"/>
  <c r="G541" i="5"/>
  <c r="E550" i="5"/>
  <c r="G550" i="5" s="1"/>
  <c r="H554" i="5"/>
  <c r="G554" i="5"/>
  <c r="G489" i="5"/>
  <c r="H489" i="5"/>
  <c r="G497" i="5"/>
  <c r="H497" i="5"/>
  <c r="G501" i="5"/>
  <c r="H501" i="5"/>
  <c r="H538" i="5"/>
  <c r="G538" i="5"/>
  <c r="H542" i="5"/>
  <c r="G542" i="5"/>
  <c r="H551" i="5"/>
  <c r="G551" i="5"/>
  <c r="H555" i="5"/>
  <c r="G555" i="5"/>
  <c r="G490" i="5"/>
  <c r="H490" i="5"/>
  <c r="E498" i="5"/>
  <c r="G498" i="5" s="1"/>
  <c r="G502" i="5"/>
  <c r="H502" i="5"/>
  <c r="H539" i="5"/>
  <c r="G539" i="5"/>
  <c r="H543" i="5"/>
  <c r="G543" i="5"/>
  <c r="G552" i="5"/>
  <c r="H552" i="5"/>
  <c r="G556" i="5"/>
  <c r="H556" i="5"/>
  <c r="H390" i="5"/>
  <c r="G390" i="5"/>
  <c r="H400" i="5"/>
  <c r="G400" i="5"/>
  <c r="H404" i="5"/>
  <c r="G404" i="5"/>
  <c r="H438" i="5"/>
  <c r="G438" i="5"/>
  <c r="H442" i="5"/>
  <c r="G442" i="5"/>
  <c r="G450" i="5"/>
  <c r="H450" i="5"/>
  <c r="G454" i="5"/>
  <c r="H454" i="5"/>
  <c r="H391" i="5"/>
  <c r="G391" i="5"/>
  <c r="H401" i="5"/>
  <c r="G401" i="5"/>
  <c r="H405" i="5"/>
  <c r="G405" i="5"/>
  <c r="H439" i="5"/>
  <c r="G439" i="5"/>
  <c r="G447" i="5"/>
  <c r="H447" i="5"/>
  <c r="G451" i="5"/>
  <c r="H451" i="5"/>
  <c r="H388" i="5"/>
  <c r="G388" i="5"/>
  <c r="H402" i="5"/>
  <c r="G402" i="5"/>
  <c r="H406" i="5"/>
  <c r="G406" i="5"/>
  <c r="H440" i="5"/>
  <c r="G440" i="5"/>
  <c r="G448" i="5"/>
  <c r="H448" i="5"/>
  <c r="G452" i="5"/>
  <c r="H452" i="5"/>
  <c r="H389" i="5"/>
  <c r="G389" i="5"/>
  <c r="G399" i="5"/>
  <c r="H403" i="5"/>
  <c r="G403" i="5"/>
  <c r="H437" i="5"/>
  <c r="G437" i="5"/>
  <c r="H441" i="5"/>
  <c r="G441" i="5"/>
  <c r="H449" i="5"/>
  <c r="G449" i="5"/>
  <c r="H453" i="5"/>
  <c r="G453" i="5"/>
  <c r="H387" i="5"/>
  <c r="H392" i="5"/>
  <c r="H399" i="5"/>
  <c r="C559" i="5"/>
  <c r="E366" i="5"/>
  <c r="C142" i="5"/>
  <c r="C138" i="5"/>
  <c r="C133" i="5"/>
  <c r="H133" i="5" s="1"/>
  <c r="C50" i="5"/>
  <c r="C49" i="5"/>
  <c r="C48" i="5"/>
  <c r="C47" i="5"/>
  <c r="C46" i="5"/>
  <c r="C11" i="5"/>
  <c r="C8" i="5"/>
  <c r="E457" i="5"/>
  <c r="G362" i="5"/>
  <c r="G359" i="5"/>
  <c r="G358" i="5"/>
  <c r="G357" i="5"/>
  <c r="G356" i="5"/>
  <c r="G355" i="5"/>
  <c r="G354" i="5"/>
  <c r="G353" i="5"/>
  <c r="G351" i="5"/>
  <c r="G350" i="5"/>
  <c r="G349" i="5"/>
  <c r="G348" i="5"/>
  <c r="G345" i="5"/>
  <c r="G344" i="5"/>
  <c r="G343" i="5"/>
  <c r="G342" i="5"/>
  <c r="G337" i="5"/>
  <c r="G336" i="5"/>
  <c r="G311" i="5"/>
  <c r="G301" i="5"/>
  <c r="G300" i="5"/>
  <c r="G299" i="5"/>
  <c r="G298" i="5"/>
  <c r="G297" i="5"/>
  <c r="G296" i="5"/>
  <c r="G295" i="5"/>
  <c r="G294" i="5"/>
  <c r="G293" i="5"/>
  <c r="G288" i="5"/>
  <c r="G287" i="5"/>
  <c r="G286" i="5"/>
  <c r="G285" i="5"/>
  <c r="G284" i="5"/>
  <c r="G283" i="5"/>
  <c r="G282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2" i="5"/>
  <c r="G241" i="5"/>
  <c r="G240" i="5"/>
  <c r="G239" i="5"/>
  <c r="G238" i="5"/>
  <c r="G232" i="5"/>
  <c r="G231" i="5"/>
  <c r="G230" i="5"/>
  <c r="G229" i="5"/>
  <c r="G228" i="5"/>
  <c r="G215" i="5"/>
  <c r="G214" i="5"/>
  <c r="G213" i="5"/>
  <c r="G212" i="5"/>
  <c r="G211" i="5"/>
  <c r="G205" i="5"/>
  <c r="G204" i="5"/>
  <c r="G203" i="5"/>
  <c r="G202" i="5"/>
  <c r="G201" i="5"/>
  <c r="G200" i="5"/>
  <c r="G194" i="5"/>
  <c r="G193" i="5"/>
  <c r="G192" i="5"/>
  <c r="G186" i="5"/>
  <c r="G185" i="5"/>
  <c r="G184" i="5"/>
  <c r="G183" i="5"/>
  <c r="G182" i="5"/>
  <c r="G181" i="5"/>
  <c r="G180" i="5"/>
  <c r="G179" i="5"/>
  <c r="G173" i="5"/>
  <c r="G172" i="5"/>
  <c r="G171" i="5"/>
  <c r="G170" i="5"/>
  <c r="G169" i="5"/>
  <c r="G168" i="5"/>
  <c r="G161" i="5"/>
  <c r="G160" i="5"/>
  <c r="G159" i="5"/>
  <c r="G158" i="5"/>
  <c r="G157" i="5"/>
  <c r="G156" i="5"/>
  <c r="G155" i="5"/>
  <c r="G154" i="5"/>
  <c r="G153" i="5"/>
  <c r="G152" i="5"/>
  <c r="G151" i="5"/>
  <c r="G149" i="5"/>
  <c r="G148" i="5"/>
  <c r="G147" i="5"/>
  <c r="G146" i="5"/>
  <c r="G145" i="5"/>
  <c r="E142" i="5"/>
  <c r="G141" i="5"/>
  <c r="G140" i="5"/>
  <c r="E138" i="5"/>
  <c r="G137" i="5"/>
  <c r="G136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00" i="5"/>
  <c r="G96" i="5"/>
  <c r="G94" i="5"/>
  <c r="G92" i="5"/>
  <c r="G90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6" i="5"/>
  <c r="G64" i="5"/>
  <c r="G62" i="5"/>
  <c r="G44" i="5"/>
  <c r="G43" i="5"/>
  <c r="G42" i="5"/>
  <c r="G41" i="5"/>
  <c r="G40" i="5"/>
  <c r="G37" i="5"/>
  <c r="G36" i="5"/>
  <c r="G35" i="5"/>
  <c r="G34" i="5"/>
  <c r="G33" i="5"/>
  <c r="G32" i="5"/>
  <c r="E11" i="5"/>
  <c r="E8" i="5"/>
  <c r="E505" i="5" l="1"/>
  <c r="H498" i="5"/>
  <c r="H550" i="5"/>
  <c r="H11" i="5"/>
  <c r="H8" i="5"/>
  <c r="G8" i="5"/>
  <c r="C19" i="5"/>
  <c r="C29" i="5" s="1"/>
  <c r="G11" i="5"/>
  <c r="H142" i="5"/>
  <c r="H138" i="5"/>
  <c r="E17" i="5"/>
  <c r="C17" i="5"/>
  <c r="E15" i="5"/>
  <c r="G138" i="5"/>
  <c r="G142" i="5"/>
  <c r="G133" i="5"/>
  <c r="E19" i="5"/>
  <c r="C60" i="5"/>
  <c r="C98" i="5"/>
  <c r="E460" i="5"/>
  <c r="F147" i="3"/>
  <c r="E507" i="5" l="1"/>
  <c r="H505" i="5"/>
  <c r="G505" i="5"/>
  <c r="C23" i="5"/>
  <c r="C386" i="5" s="1"/>
  <c r="C27" i="5"/>
  <c r="C486" i="5" s="1"/>
  <c r="C537" i="5"/>
  <c r="H15" i="5"/>
  <c r="G15" i="5"/>
  <c r="C335" i="5"/>
  <c r="C339" i="5" s="1"/>
  <c r="G17" i="5"/>
  <c r="C25" i="5"/>
  <c r="G19" i="5"/>
  <c r="E25" i="5"/>
  <c r="H19" i="5"/>
  <c r="E335" i="5"/>
  <c r="H17" i="5"/>
  <c r="E60" i="5"/>
  <c r="H60" i="5" s="1"/>
  <c r="E98" i="5"/>
  <c r="E29" i="5"/>
  <c r="E537" i="5" s="1"/>
  <c r="E23" i="5"/>
  <c r="G23" i="5" s="1"/>
  <c r="E27" i="5"/>
  <c r="E486" i="5" s="1"/>
  <c r="C103" i="5"/>
  <c r="C308" i="5" s="1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F137" i="3"/>
  <c r="D137" i="3"/>
  <c r="E546" i="5" l="1"/>
  <c r="H537" i="5"/>
  <c r="C546" i="5"/>
  <c r="G546" i="5" s="1"/>
  <c r="G537" i="5"/>
  <c r="G486" i="5"/>
  <c r="E494" i="5"/>
  <c r="H486" i="5"/>
  <c r="G27" i="5"/>
  <c r="C436" i="5"/>
  <c r="G25" i="5"/>
  <c r="G29" i="5"/>
  <c r="C494" i="5"/>
  <c r="H494" i="5" s="1"/>
  <c r="C394" i="5"/>
  <c r="E509" i="5"/>
  <c r="H25" i="5"/>
  <c r="E436" i="5"/>
  <c r="H23" i="5"/>
  <c r="E386" i="5"/>
  <c r="E394" i="5" s="1"/>
  <c r="H29" i="5"/>
  <c r="H335" i="5"/>
  <c r="E339" i="5"/>
  <c r="C362" i="5"/>
  <c r="H27" i="5"/>
  <c r="E150" i="5"/>
  <c r="H98" i="5"/>
  <c r="G335" i="5"/>
  <c r="E103" i="5"/>
  <c r="G98" i="5"/>
  <c r="H137" i="3"/>
  <c r="G60" i="5"/>
  <c r="I262" i="3"/>
  <c r="H262" i="3"/>
  <c r="G494" i="5" l="1"/>
  <c r="E561" i="5"/>
  <c r="H546" i="5"/>
  <c r="E510" i="5"/>
  <c r="G386" i="5"/>
  <c r="C396" i="5"/>
  <c r="G394" i="5"/>
  <c r="C507" i="5"/>
  <c r="G507" i="5" s="1"/>
  <c r="G436" i="5"/>
  <c r="C444" i="5"/>
  <c r="E511" i="5"/>
  <c r="E396" i="5"/>
  <c r="H394" i="5"/>
  <c r="H386" i="5"/>
  <c r="H436" i="5"/>
  <c r="E444" i="5"/>
  <c r="E308" i="5"/>
  <c r="H308" i="5" s="1"/>
  <c r="H103" i="5"/>
  <c r="H339" i="5"/>
  <c r="E362" i="5"/>
  <c r="G339" i="5"/>
  <c r="G103" i="5"/>
  <c r="H92" i="3"/>
  <c r="H67" i="3"/>
  <c r="H65" i="3"/>
  <c r="H37" i="3"/>
  <c r="H36" i="3"/>
  <c r="H35" i="3"/>
  <c r="H34" i="3"/>
  <c r="H33" i="3"/>
  <c r="H32" i="3"/>
  <c r="G444" i="5" l="1"/>
  <c r="G396" i="5"/>
  <c r="E459" i="5"/>
  <c r="H444" i="5"/>
  <c r="E411" i="5"/>
  <c r="H396" i="5"/>
  <c r="G308" i="5"/>
  <c r="H247" i="3"/>
  <c r="E65" i="4"/>
  <c r="C65" i="4"/>
  <c r="E62" i="4"/>
  <c r="C62" i="4"/>
  <c r="E59" i="4"/>
  <c r="C59" i="4"/>
  <c r="E56" i="4"/>
  <c r="C56" i="4"/>
  <c r="E44" i="4"/>
  <c r="C44" i="4"/>
  <c r="E39" i="4"/>
  <c r="C39" i="4"/>
  <c r="E36" i="4"/>
  <c r="C36" i="4"/>
  <c r="E33" i="4"/>
  <c r="C33" i="4"/>
  <c r="E32" i="4"/>
  <c r="C32" i="4"/>
  <c r="E29" i="4"/>
  <c r="C29" i="4"/>
  <c r="E26" i="4"/>
  <c r="C26" i="4"/>
  <c r="E23" i="4"/>
  <c r="C23" i="4"/>
  <c r="E20" i="4"/>
  <c r="C20" i="4"/>
  <c r="E19" i="4"/>
  <c r="C19" i="4"/>
  <c r="E16" i="4"/>
  <c r="C16" i="4"/>
  <c r="E15" i="4"/>
  <c r="C15" i="4"/>
  <c r="E14" i="4"/>
  <c r="C14" i="4"/>
  <c r="E13" i="4"/>
  <c r="C13" i="4"/>
  <c r="E12" i="4"/>
  <c r="C12" i="4"/>
  <c r="E11" i="4"/>
  <c r="C11" i="4"/>
  <c r="E7" i="4"/>
  <c r="C7" i="4"/>
  <c r="E6" i="4"/>
  <c r="C6" i="4"/>
  <c r="C5" i="4"/>
  <c r="E4" i="4"/>
  <c r="C4" i="4"/>
  <c r="E3" i="4"/>
  <c r="C3" i="4"/>
  <c r="E64" i="2"/>
  <c r="E61" i="2"/>
  <c r="E58" i="2"/>
  <c r="E55" i="2"/>
  <c r="E42" i="2"/>
  <c r="E39" i="2"/>
  <c r="E36" i="2"/>
  <c r="E33" i="2"/>
  <c r="E32" i="2"/>
  <c r="E29" i="2"/>
  <c r="E26" i="2"/>
  <c r="E23" i="2"/>
  <c r="E20" i="2"/>
  <c r="E19" i="2"/>
  <c r="C64" i="2"/>
  <c r="C61" i="2"/>
  <c r="C58" i="2"/>
  <c r="C55" i="2"/>
  <c r="C42" i="2"/>
  <c r="C39" i="2"/>
  <c r="C36" i="2"/>
  <c r="C33" i="2"/>
  <c r="C32" i="2"/>
  <c r="C29" i="2"/>
  <c r="C26" i="2"/>
  <c r="C23" i="2"/>
  <c r="C20" i="2"/>
  <c r="C19" i="2"/>
  <c r="E461" i="5" l="1"/>
  <c r="E16" i="2"/>
  <c r="E15" i="2"/>
  <c r="E14" i="2"/>
  <c r="E13" i="2"/>
  <c r="E12" i="2"/>
  <c r="C12" i="2"/>
  <c r="E11" i="2"/>
  <c r="C13" i="2"/>
  <c r="C14" i="2"/>
  <c r="C15" i="2"/>
  <c r="C16" i="2"/>
  <c r="C11" i="2"/>
  <c r="C3" i="2"/>
  <c r="C4" i="2"/>
  <c r="C5" i="2"/>
  <c r="C6" i="2"/>
  <c r="C7" i="2"/>
  <c r="E7" i="2"/>
  <c r="E6" i="2"/>
  <c r="E4" i="2"/>
  <c r="E3" i="2"/>
  <c r="D587" i="3" l="1"/>
  <c r="F586" i="3" s="1"/>
  <c r="D534" i="3"/>
  <c r="F533" i="3" s="1"/>
  <c r="D481" i="3"/>
  <c r="F480" i="3" s="1"/>
  <c r="D369" i="3"/>
  <c r="F375" i="3"/>
  <c r="C512" i="5" l="1"/>
  <c r="I533" i="3"/>
  <c r="C462" i="5"/>
  <c r="H480" i="3"/>
  <c r="I480" i="3"/>
  <c r="C564" i="5"/>
  <c r="I586" i="3"/>
  <c r="D167" i="3"/>
  <c r="D272" i="3"/>
  <c r="D581" i="3" l="1"/>
  <c r="D584" i="3" s="1"/>
  <c r="D568" i="3"/>
  <c r="D528" i="3"/>
  <c r="D531" i="3" s="1"/>
  <c r="D515" i="3"/>
  <c r="D475" i="3"/>
  <c r="I459" i="3"/>
  <c r="I458" i="3"/>
  <c r="D422" i="3"/>
  <c r="D425" i="3" s="1"/>
  <c r="D407" i="3"/>
  <c r="D348" i="3"/>
  <c r="I581" i="3"/>
  <c r="I578" i="3"/>
  <c r="I577" i="3"/>
  <c r="I576" i="3"/>
  <c r="I575" i="3"/>
  <c r="I574" i="3"/>
  <c r="I573" i="3"/>
  <c r="I562" i="3"/>
  <c r="H585" i="3"/>
  <c r="H581" i="3"/>
  <c r="H578" i="3"/>
  <c r="H577" i="3"/>
  <c r="H576" i="3"/>
  <c r="H575" i="3"/>
  <c r="H574" i="3"/>
  <c r="H572" i="3"/>
  <c r="H563" i="3"/>
  <c r="H562" i="3"/>
  <c r="H561" i="3"/>
  <c r="H534" i="3"/>
  <c r="H532" i="3"/>
  <c r="I532" i="3"/>
  <c r="H528" i="3"/>
  <c r="H526" i="3"/>
  <c r="H524" i="3"/>
  <c r="H523" i="3"/>
  <c r="H521" i="3"/>
  <c r="H520" i="3"/>
  <c r="H519" i="3"/>
  <c r="H518" i="3"/>
  <c r="I526" i="3"/>
  <c r="I524" i="3"/>
  <c r="I523" i="3"/>
  <c r="I509" i="3"/>
  <c r="H509" i="3"/>
  <c r="H508" i="3"/>
  <c r="H465" i="3"/>
  <c r="I465" i="3"/>
  <c r="H459" i="3"/>
  <c r="H458" i="3"/>
  <c r="I456" i="3"/>
  <c r="H456" i="3"/>
  <c r="H424" i="3"/>
  <c r="I416" i="3"/>
  <c r="H416" i="3"/>
  <c r="I405" i="3"/>
  <c r="I404" i="3"/>
  <c r="I403" i="3"/>
  <c r="H404" i="3"/>
  <c r="I402" i="3"/>
  <c r="H402" i="3"/>
  <c r="H472" i="3"/>
  <c r="H470" i="3"/>
  <c r="I469" i="3"/>
  <c r="H469" i="3"/>
  <c r="I468" i="3"/>
  <c r="H468" i="3"/>
  <c r="I467" i="3"/>
  <c r="H467" i="3"/>
  <c r="I466" i="3"/>
  <c r="H466" i="3"/>
  <c r="I464" i="3"/>
  <c r="H464" i="3"/>
  <c r="I457" i="3"/>
  <c r="H457" i="3"/>
  <c r="I455" i="3"/>
  <c r="H455" i="3"/>
  <c r="I454" i="3"/>
  <c r="H454" i="3"/>
  <c r="I421" i="3"/>
  <c r="H421" i="3"/>
  <c r="I419" i="3"/>
  <c r="H419" i="3"/>
  <c r="I418" i="3"/>
  <c r="H418" i="3"/>
  <c r="I417" i="3"/>
  <c r="H417" i="3"/>
  <c r="I415" i="3"/>
  <c r="H415" i="3"/>
  <c r="I414" i="3"/>
  <c r="H414" i="3"/>
  <c r="I413" i="3"/>
  <c r="H413" i="3"/>
  <c r="I412" i="3"/>
  <c r="H412" i="3"/>
  <c r="I408" i="3"/>
  <c r="H408" i="3"/>
  <c r="H403" i="3"/>
  <c r="I401" i="3"/>
  <c r="H401" i="3"/>
  <c r="I400" i="3"/>
  <c r="H400" i="3"/>
  <c r="I375" i="3"/>
  <c r="I368" i="3"/>
  <c r="I367" i="3"/>
  <c r="I366" i="3"/>
  <c r="I365" i="3"/>
  <c r="I364" i="3"/>
  <c r="I363" i="3"/>
  <c r="I362" i="3"/>
  <c r="I360" i="3"/>
  <c r="I359" i="3"/>
  <c r="I358" i="3"/>
  <c r="I357" i="3"/>
  <c r="I354" i="3"/>
  <c r="I353" i="3"/>
  <c r="I352" i="3"/>
  <c r="I351" i="3"/>
  <c r="I346" i="3"/>
  <c r="I345" i="3"/>
  <c r="H375" i="3"/>
  <c r="H371" i="3"/>
  <c r="H368" i="3"/>
  <c r="H367" i="3"/>
  <c r="H366" i="3"/>
  <c r="H365" i="3"/>
  <c r="H364" i="3"/>
  <c r="H363" i="3"/>
  <c r="H362" i="3"/>
  <c r="H360" i="3"/>
  <c r="H359" i="3"/>
  <c r="H358" i="3"/>
  <c r="H357" i="3"/>
  <c r="H354" i="3"/>
  <c r="H353" i="3"/>
  <c r="H352" i="3"/>
  <c r="H351" i="3"/>
  <c r="H346" i="3"/>
  <c r="H345" i="3"/>
  <c r="F322" i="3"/>
  <c r="C312" i="5" s="1"/>
  <c r="I321" i="3"/>
  <c r="H321" i="3"/>
  <c r="I309" i="3"/>
  <c r="I308" i="3"/>
  <c r="I307" i="3"/>
  <c r="I306" i="3"/>
  <c r="I305" i="3"/>
  <c r="I304" i="3"/>
  <c r="I303" i="3"/>
  <c r="I302" i="3"/>
  <c r="I301" i="3"/>
  <c r="H309" i="3"/>
  <c r="H308" i="3"/>
  <c r="H307" i="3"/>
  <c r="H306" i="3"/>
  <c r="H305" i="3"/>
  <c r="H304" i="3"/>
  <c r="H303" i="3"/>
  <c r="H302" i="3"/>
  <c r="H301" i="3"/>
  <c r="D312" i="3"/>
  <c r="I295" i="3"/>
  <c r="I294" i="3"/>
  <c r="I293" i="3"/>
  <c r="I292" i="3"/>
  <c r="I291" i="3"/>
  <c r="I290" i="3"/>
  <c r="I289" i="3"/>
  <c r="H295" i="3"/>
  <c r="H294" i="3"/>
  <c r="H293" i="3"/>
  <c r="H292" i="3"/>
  <c r="H291" i="3"/>
  <c r="H290" i="3"/>
  <c r="H289" i="3"/>
  <c r="D298" i="3"/>
  <c r="I269" i="3"/>
  <c r="I268" i="3"/>
  <c r="I267" i="3"/>
  <c r="I266" i="3"/>
  <c r="I265" i="3"/>
  <c r="I264" i="3"/>
  <c r="I263" i="3"/>
  <c r="I261" i="3"/>
  <c r="I260" i="3"/>
  <c r="I259" i="3"/>
  <c r="I258" i="3"/>
  <c r="I257" i="3"/>
  <c r="I256" i="3"/>
  <c r="I255" i="3"/>
  <c r="H269" i="3"/>
  <c r="H268" i="3"/>
  <c r="H267" i="3"/>
  <c r="H266" i="3"/>
  <c r="H265" i="3"/>
  <c r="H264" i="3"/>
  <c r="H263" i="3"/>
  <c r="H261" i="3"/>
  <c r="H260" i="3"/>
  <c r="H259" i="3"/>
  <c r="H258" i="3"/>
  <c r="H257" i="3"/>
  <c r="H256" i="3"/>
  <c r="H255" i="3"/>
  <c r="I249" i="3"/>
  <c r="I248" i="3"/>
  <c r="I247" i="3"/>
  <c r="I246" i="3"/>
  <c r="I245" i="3"/>
  <c r="H249" i="3"/>
  <c r="H248" i="3"/>
  <c r="H246" i="3"/>
  <c r="H245" i="3"/>
  <c r="I239" i="3"/>
  <c r="I238" i="3"/>
  <c r="I237" i="3"/>
  <c r="I236" i="3"/>
  <c r="I235" i="3"/>
  <c r="H239" i="3"/>
  <c r="H238" i="3"/>
  <c r="H237" i="3"/>
  <c r="H236" i="3"/>
  <c r="H235" i="3"/>
  <c r="H322" i="3" l="1"/>
  <c r="D530" i="3"/>
  <c r="D409" i="3"/>
  <c r="D424" i="3" s="1"/>
  <c r="D426" i="3" s="1"/>
  <c r="D428" i="3" s="1"/>
  <c r="F427" i="3" s="1"/>
  <c r="C414" i="5" s="1"/>
  <c r="D583" i="3"/>
  <c r="C51" i="2"/>
  <c r="C53" i="4"/>
  <c r="D478" i="3"/>
  <c r="C50" i="4"/>
  <c r="C48" i="2"/>
  <c r="C47" i="4"/>
  <c r="C45" i="2"/>
  <c r="I322" i="3"/>
  <c r="D252" i="3"/>
  <c r="D242" i="3"/>
  <c r="D226" i="3"/>
  <c r="D216" i="3"/>
  <c r="D205" i="3"/>
  <c r="D197" i="3"/>
  <c r="G4" i="1"/>
  <c r="F224" i="3" s="1"/>
  <c r="F226" i="3" s="1"/>
  <c r="D184" i="3"/>
  <c r="E4" i="1"/>
  <c r="I223" i="3"/>
  <c r="I222" i="3"/>
  <c r="I221" i="3"/>
  <c r="I220" i="3"/>
  <c r="I219" i="3"/>
  <c r="H223" i="3"/>
  <c r="H222" i="3"/>
  <c r="H221" i="3"/>
  <c r="H220" i="3"/>
  <c r="H219" i="3"/>
  <c r="I213" i="3"/>
  <c r="I212" i="3"/>
  <c r="I211" i="3"/>
  <c r="I210" i="3"/>
  <c r="I209" i="3"/>
  <c r="I208" i="3"/>
  <c r="H213" i="3"/>
  <c r="H212" i="3"/>
  <c r="H211" i="3"/>
  <c r="H210" i="3"/>
  <c r="H209" i="3"/>
  <c r="H208" i="3"/>
  <c r="I202" i="3"/>
  <c r="I201" i="3"/>
  <c r="I200" i="3"/>
  <c r="H202" i="3"/>
  <c r="H201" i="3"/>
  <c r="H200" i="3"/>
  <c r="I194" i="3"/>
  <c r="I193" i="3"/>
  <c r="I192" i="3"/>
  <c r="I191" i="3"/>
  <c r="I190" i="3"/>
  <c r="I189" i="3"/>
  <c r="I188" i="3"/>
  <c r="I187" i="3"/>
  <c r="H194" i="3"/>
  <c r="H193" i="3"/>
  <c r="H192" i="3"/>
  <c r="H191" i="3"/>
  <c r="H190" i="3"/>
  <c r="H189" i="3"/>
  <c r="H188" i="3"/>
  <c r="H187" i="3"/>
  <c r="I181" i="3"/>
  <c r="I180" i="3"/>
  <c r="I179" i="3"/>
  <c r="I178" i="3"/>
  <c r="I177" i="3"/>
  <c r="I176" i="3"/>
  <c r="H181" i="3"/>
  <c r="H180" i="3"/>
  <c r="H179" i="3"/>
  <c r="H178" i="3"/>
  <c r="H177" i="3"/>
  <c r="H176" i="3"/>
  <c r="I166" i="3"/>
  <c r="I165" i="3"/>
  <c r="I164" i="3"/>
  <c r="I163" i="3"/>
  <c r="I162" i="3"/>
  <c r="I161" i="3"/>
  <c r="I160" i="3"/>
  <c r="I159" i="3"/>
  <c r="I158" i="3"/>
  <c r="I157" i="3"/>
  <c r="I156" i="3"/>
  <c r="I154" i="3"/>
  <c r="I153" i="3"/>
  <c r="I152" i="3"/>
  <c r="I151" i="3"/>
  <c r="I150" i="3"/>
  <c r="H166" i="3"/>
  <c r="H165" i="3"/>
  <c r="H164" i="3"/>
  <c r="H163" i="3"/>
  <c r="H162" i="3"/>
  <c r="H161" i="3"/>
  <c r="H160" i="3"/>
  <c r="H159" i="3"/>
  <c r="H158" i="3"/>
  <c r="H157" i="3"/>
  <c r="H156" i="3"/>
  <c r="H154" i="3"/>
  <c r="H153" i="3"/>
  <c r="H152" i="3"/>
  <c r="H151" i="3"/>
  <c r="H150" i="3"/>
  <c r="I146" i="3"/>
  <c r="I145" i="3"/>
  <c r="H146" i="3"/>
  <c r="H145" i="3"/>
  <c r="D147" i="3"/>
  <c r="I141" i="3"/>
  <c r="I140" i="3"/>
  <c r="H141" i="3"/>
  <c r="H140" i="3"/>
  <c r="F142" i="3"/>
  <c r="D142" i="3"/>
  <c r="H22" i="3"/>
  <c r="I120" i="3"/>
  <c r="H120" i="3"/>
  <c r="F203" i="3" l="1"/>
  <c r="F205" i="3" s="1"/>
  <c r="F472" i="3"/>
  <c r="F526" i="3"/>
  <c r="F579" i="3"/>
  <c r="F420" i="3"/>
  <c r="C455" i="5"/>
  <c r="C187" i="5"/>
  <c r="H187" i="5" s="1"/>
  <c r="C407" i="5"/>
  <c r="G407" i="5" s="1"/>
  <c r="E557" i="5"/>
  <c r="F270" i="3"/>
  <c r="F195" i="3"/>
  <c r="F197" i="3" s="1"/>
  <c r="H197" i="3" s="1"/>
  <c r="F355" i="3"/>
  <c r="C346" i="5" s="1"/>
  <c r="C263" i="5"/>
  <c r="H263" i="5" s="1"/>
  <c r="F310" i="3"/>
  <c r="F297" i="3"/>
  <c r="F250" i="3"/>
  <c r="F214" i="3"/>
  <c r="F216" i="3" s="1"/>
  <c r="I216" i="3" s="1"/>
  <c r="F240" i="3"/>
  <c r="F242" i="3" s="1"/>
  <c r="I242" i="3" s="1"/>
  <c r="H427" i="3"/>
  <c r="I427" i="3"/>
  <c r="D315" i="3"/>
  <c r="C67" i="2" s="1"/>
  <c r="H226" i="3"/>
  <c r="H203" i="3"/>
  <c r="I203" i="3"/>
  <c r="I226" i="3"/>
  <c r="I224" i="3"/>
  <c r="H195" i="3"/>
  <c r="I147" i="3"/>
  <c r="H224" i="3"/>
  <c r="I195" i="3"/>
  <c r="H147" i="3"/>
  <c r="I137" i="3"/>
  <c r="I142" i="3"/>
  <c r="H142" i="3"/>
  <c r="I104" i="3"/>
  <c r="I102" i="3"/>
  <c r="I98" i="3"/>
  <c r="I96" i="3"/>
  <c r="I94" i="3"/>
  <c r="H104" i="3"/>
  <c r="H102" i="3"/>
  <c r="H98" i="3"/>
  <c r="H96" i="3"/>
  <c r="H94" i="3"/>
  <c r="I92" i="3"/>
  <c r="I90" i="3"/>
  <c r="H90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I67" i="3"/>
  <c r="I65" i="3"/>
  <c r="I63" i="3"/>
  <c r="H63" i="3"/>
  <c r="H9" i="3"/>
  <c r="H6" i="3"/>
  <c r="I44" i="3"/>
  <c r="D51" i="3"/>
  <c r="I43" i="3"/>
  <c r="I42" i="3"/>
  <c r="I41" i="3"/>
  <c r="I40" i="3"/>
  <c r="H43" i="3"/>
  <c r="H42" i="3"/>
  <c r="H41" i="3"/>
  <c r="H40" i="3"/>
  <c r="I37" i="3"/>
  <c r="I35" i="3"/>
  <c r="I34" i="3"/>
  <c r="I33" i="3"/>
  <c r="I32" i="3"/>
  <c r="H28" i="3"/>
  <c r="H26" i="3"/>
  <c r="H24" i="3"/>
  <c r="H407" i="5" l="1"/>
  <c r="G455" i="5"/>
  <c r="H455" i="5"/>
  <c r="C457" i="5"/>
  <c r="F581" i="3"/>
  <c r="F584" i="3" s="1"/>
  <c r="I579" i="3"/>
  <c r="H579" i="3"/>
  <c r="F528" i="3"/>
  <c r="H525" i="3"/>
  <c r="I472" i="3"/>
  <c r="F475" i="3"/>
  <c r="H240" i="3"/>
  <c r="H557" i="5"/>
  <c r="G557" i="5"/>
  <c r="E559" i="5"/>
  <c r="H242" i="3"/>
  <c r="H214" i="3"/>
  <c r="I214" i="3"/>
  <c r="I240" i="3"/>
  <c r="E409" i="5"/>
  <c r="E197" i="5"/>
  <c r="C176" i="5"/>
  <c r="I355" i="3"/>
  <c r="H355" i="3"/>
  <c r="F369" i="3"/>
  <c r="C235" i="5"/>
  <c r="G233" i="5"/>
  <c r="G206" i="5"/>
  <c r="C208" i="5"/>
  <c r="I310" i="3"/>
  <c r="H310" i="3"/>
  <c r="F312" i="3"/>
  <c r="E235" i="5"/>
  <c r="E218" i="5"/>
  <c r="E245" i="5"/>
  <c r="C197" i="5"/>
  <c r="G195" i="5"/>
  <c r="C218" i="5"/>
  <c r="G216" i="5"/>
  <c r="F422" i="3"/>
  <c r="I420" i="3"/>
  <c r="H420" i="3"/>
  <c r="E360" i="5"/>
  <c r="E290" i="5"/>
  <c r="C265" i="5"/>
  <c r="G263" i="5"/>
  <c r="E189" i="5"/>
  <c r="C245" i="5"/>
  <c r="C290" i="5"/>
  <c r="G289" i="5"/>
  <c r="I297" i="3"/>
  <c r="F298" i="3"/>
  <c r="H297" i="3"/>
  <c r="H250" i="3"/>
  <c r="I250" i="3"/>
  <c r="F252" i="3"/>
  <c r="E208" i="5"/>
  <c r="E176" i="5"/>
  <c r="E304" i="5"/>
  <c r="C189" i="5"/>
  <c r="G187" i="5"/>
  <c r="E265" i="5"/>
  <c r="C409" i="5"/>
  <c r="F272" i="3"/>
  <c r="H270" i="3"/>
  <c r="I270" i="3"/>
  <c r="H216" i="3"/>
  <c r="I197" i="3"/>
  <c r="H44" i="3"/>
  <c r="I9" i="3"/>
  <c r="H18" i="3"/>
  <c r="H16" i="3"/>
  <c r="H14" i="3"/>
  <c r="H10" i="3"/>
  <c r="H7" i="3"/>
  <c r="F11" i="3"/>
  <c r="F8" i="3"/>
  <c r="D11" i="3"/>
  <c r="I6" i="3"/>
  <c r="C562" i="5" l="1"/>
  <c r="I584" i="3"/>
  <c r="H583" i="3"/>
  <c r="I528" i="3"/>
  <c r="F531" i="3"/>
  <c r="G457" i="5"/>
  <c r="H457" i="5"/>
  <c r="E562" i="5"/>
  <c r="H559" i="5"/>
  <c r="G559" i="5"/>
  <c r="H475" i="3"/>
  <c r="I475" i="3"/>
  <c r="F478" i="3"/>
  <c r="E363" i="5"/>
  <c r="E364" i="5" s="1"/>
  <c r="G409" i="5"/>
  <c r="E412" i="5"/>
  <c r="H409" i="5"/>
  <c r="H208" i="5"/>
  <c r="H218" i="5"/>
  <c r="C360" i="5"/>
  <c r="H360" i="5" s="1"/>
  <c r="H346" i="5"/>
  <c r="H235" i="5"/>
  <c r="H290" i="5"/>
  <c r="H197" i="5"/>
  <c r="H265" i="5"/>
  <c r="H176" i="5"/>
  <c r="H189" i="5"/>
  <c r="H245" i="5"/>
  <c r="G290" i="5"/>
  <c r="G235" i="5"/>
  <c r="G218" i="5"/>
  <c r="G189" i="5"/>
  <c r="F425" i="3"/>
  <c r="I422" i="3"/>
  <c r="C304" i="5"/>
  <c r="G304" i="5" s="1"/>
  <c r="G302" i="5"/>
  <c r="G245" i="5"/>
  <c r="G265" i="5"/>
  <c r="I272" i="3"/>
  <c r="H272" i="3"/>
  <c r="H312" i="3"/>
  <c r="I312" i="3"/>
  <c r="E48" i="2"/>
  <c r="E50" i="4"/>
  <c r="G208" i="5"/>
  <c r="F372" i="3"/>
  <c r="C365" i="5" s="1"/>
  <c r="I369" i="3"/>
  <c r="H369" i="3"/>
  <c r="G346" i="5"/>
  <c r="H252" i="3"/>
  <c r="I252" i="3"/>
  <c r="I298" i="3"/>
  <c r="H298" i="3"/>
  <c r="E47" i="4"/>
  <c r="E45" i="2"/>
  <c r="I425" i="3"/>
  <c r="I426" i="3"/>
  <c r="G197" i="5"/>
  <c r="G176" i="5"/>
  <c r="F19" i="3"/>
  <c r="F17" i="3"/>
  <c r="F344" i="3" s="1"/>
  <c r="D17" i="3"/>
  <c r="C8" i="4"/>
  <c r="C8" i="2"/>
  <c r="E5" i="4"/>
  <c r="E5" i="2"/>
  <c r="F15" i="3"/>
  <c r="F61" i="3" s="1"/>
  <c r="E8" i="4"/>
  <c r="E8" i="2"/>
  <c r="H205" i="3"/>
  <c r="I205" i="3"/>
  <c r="D15" i="3"/>
  <c r="D61" i="3" s="1"/>
  <c r="D106" i="3" s="1"/>
  <c r="C66" i="2" s="1"/>
  <c r="H8" i="3"/>
  <c r="D19" i="3"/>
  <c r="D23" i="3" s="1"/>
  <c r="I8" i="3"/>
  <c r="I11" i="3"/>
  <c r="H11" i="3"/>
  <c r="G562" i="5" l="1"/>
  <c r="H562" i="5"/>
  <c r="E563" i="5"/>
  <c r="C460" i="5"/>
  <c r="H478" i="3"/>
  <c r="I478" i="3"/>
  <c r="C510" i="5"/>
  <c r="H530" i="3"/>
  <c r="I530" i="3"/>
  <c r="F348" i="3"/>
  <c r="I344" i="3"/>
  <c r="H344" i="3"/>
  <c r="C412" i="5"/>
  <c r="G412" i="5" s="1"/>
  <c r="E367" i="5"/>
  <c r="H367" i="5" s="1"/>
  <c r="C363" i="5"/>
  <c r="H363" i="5" s="1"/>
  <c r="G360" i="5"/>
  <c r="H412" i="5"/>
  <c r="E413" i="5"/>
  <c r="H304" i="5"/>
  <c r="H426" i="3"/>
  <c r="I372" i="3"/>
  <c r="H372" i="3"/>
  <c r="F155" i="3"/>
  <c r="H17" i="3"/>
  <c r="I17" i="3"/>
  <c r="F100" i="3"/>
  <c r="I61" i="3"/>
  <c r="H15" i="3"/>
  <c r="I15" i="3"/>
  <c r="H61" i="3"/>
  <c r="D29" i="3"/>
  <c r="D25" i="3"/>
  <c r="D453" i="3" s="1"/>
  <c r="D27" i="3"/>
  <c r="H413" i="5" l="1"/>
  <c r="G363" i="5"/>
  <c r="H510" i="5"/>
  <c r="G510" i="5"/>
  <c r="G460" i="5"/>
  <c r="H460" i="5"/>
  <c r="F371" i="3"/>
  <c r="E51" i="2"/>
  <c r="E53" i="4"/>
  <c r="I348" i="3"/>
  <c r="H348" i="3"/>
  <c r="E46" i="5"/>
  <c r="G46" i="5" s="1"/>
  <c r="G367" i="5"/>
  <c r="F167" i="3"/>
  <c r="F169" i="3" s="1"/>
  <c r="H155" i="3"/>
  <c r="C150" i="5"/>
  <c r="I155" i="3"/>
  <c r="E162" i="5"/>
  <c r="F106" i="3"/>
  <c r="F318" i="3" s="1"/>
  <c r="F29" i="3"/>
  <c r="F560" i="3" s="1"/>
  <c r="H19" i="3"/>
  <c r="F23" i="3"/>
  <c r="I19" i="3"/>
  <c r="F25" i="3"/>
  <c r="F453" i="3" s="1"/>
  <c r="F461" i="3" s="1"/>
  <c r="H100" i="3"/>
  <c r="I100" i="3"/>
  <c r="F27" i="3"/>
  <c r="F507" i="3" s="1"/>
  <c r="D461" i="3"/>
  <c r="D477" i="3" s="1"/>
  <c r="I453" i="3"/>
  <c r="D318" i="3"/>
  <c r="H46" i="5" l="1"/>
  <c r="I507" i="3"/>
  <c r="F515" i="3"/>
  <c r="H507" i="3"/>
  <c r="H23" i="3"/>
  <c r="F399" i="3"/>
  <c r="H453" i="3"/>
  <c r="I461" i="3"/>
  <c r="F477" i="3"/>
  <c r="H560" i="3"/>
  <c r="F568" i="3"/>
  <c r="I560" i="3"/>
  <c r="C364" i="5"/>
  <c r="I371" i="3"/>
  <c r="F373" i="3"/>
  <c r="G150" i="5"/>
  <c r="H150" i="5"/>
  <c r="C162" i="5"/>
  <c r="H162" i="5" s="1"/>
  <c r="E164" i="5"/>
  <c r="I106" i="3"/>
  <c r="E66" i="2"/>
  <c r="H106" i="3"/>
  <c r="H29" i="3"/>
  <c r="I29" i="3"/>
  <c r="H27" i="3"/>
  <c r="I27" i="3"/>
  <c r="I23" i="3"/>
  <c r="I25" i="3"/>
  <c r="I318" i="3"/>
  <c r="H318" i="3"/>
  <c r="H25" i="3"/>
  <c r="D169" i="3"/>
  <c r="I167" i="3"/>
  <c r="H167" i="3"/>
  <c r="C459" i="5" l="1"/>
  <c r="F479" i="3"/>
  <c r="H364" i="5"/>
  <c r="G364" i="5"/>
  <c r="C366" i="5"/>
  <c r="F376" i="3"/>
  <c r="I373" i="3"/>
  <c r="H373" i="3"/>
  <c r="F583" i="3"/>
  <c r="H568" i="3"/>
  <c r="I568" i="3"/>
  <c r="I477" i="3"/>
  <c r="F407" i="3"/>
  <c r="I399" i="3"/>
  <c r="H399" i="3"/>
  <c r="F530" i="3"/>
  <c r="H515" i="3"/>
  <c r="I515" i="3"/>
  <c r="C164" i="5"/>
  <c r="G164" i="5" s="1"/>
  <c r="G162" i="5"/>
  <c r="E306" i="5"/>
  <c r="D319" i="3"/>
  <c r="H169" i="3"/>
  <c r="I169" i="3"/>
  <c r="F182" i="3"/>
  <c r="H366" i="5" l="1"/>
  <c r="G366" i="5"/>
  <c r="C509" i="5"/>
  <c r="F532" i="3"/>
  <c r="F409" i="3"/>
  <c r="H407" i="3"/>
  <c r="I407" i="3"/>
  <c r="I583" i="3"/>
  <c r="C561" i="5"/>
  <c r="F585" i="3"/>
  <c r="H459" i="5"/>
  <c r="G459" i="5"/>
  <c r="I376" i="3"/>
  <c r="F46" i="3"/>
  <c r="H376" i="3"/>
  <c r="C461" i="5"/>
  <c r="F481" i="3"/>
  <c r="H477" i="3"/>
  <c r="I479" i="3"/>
  <c r="H479" i="3"/>
  <c r="H164" i="5"/>
  <c r="C306" i="5"/>
  <c r="H306" i="5" s="1"/>
  <c r="E309" i="5"/>
  <c r="F184" i="3"/>
  <c r="I182" i="3"/>
  <c r="H182" i="3"/>
  <c r="G461" i="5" l="1"/>
  <c r="H461" i="5"/>
  <c r="C511" i="5"/>
  <c r="F534" i="3"/>
  <c r="H531" i="3"/>
  <c r="I531" i="3"/>
  <c r="G509" i="5"/>
  <c r="H509" i="5"/>
  <c r="I46" i="3"/>
  <c r="H46" i="3"/>
  <c r="I585" i="3"/>
  <c r="C563" i="5"/>
  <c r="H584" i="3"/>
  <c r="F587" i="3"/>
  <c r="C463" i="5"/>
  <c r="H481" i="3"/>
  <c r="F48" i="3"/>
  <c r="I481" i="3"/>
  <c r="G561" i="5"/>
  <c r="H561" i="5"/>
  <c r="F424" i="3"/>
  <c r="H409" i="3"/>
  <c r="I409" i="3"/>
  <c r="E310" i="5"/>
  <c r="I184" i="3"/>
  <c r="F315" i="3"/>
  <c r="G306" i="5"/>
  <c r="C309" i="5"/>
  <c r="H309" i="5" s="1"/>
  <c r="H184" i="3"/>
  <c r="I36" i="3"/>
  <c r="E462" i="5" l="1"/>
  <c r="H511" i="5"/>
  <c r="G511" i="5"/>
  <c r="C513" i="5"/>
  <c r="G563" i="5"/>
  <c r="C565" i="5"/>
  <c r="H563" i="5"/>
  <c r="F50" i="3"/>
  <c r="H586" i="3"/>
  <c r="H587" i="3"/>
  <c r="I587" i="3"/>
  <c r="I534" i="3"/>
  <c r="F49" i="3"/>
  <c r="H533" i="3"/>
  <c r="C411" i="5"/>
  <c r="I424" i="3"/>
  <c r="H425" i="3"/>
  <c r="F426" i="3"/>
  <c r="I48" i="3"/>
  <c r="H48" i="3"/>
  <c r="G309" i="5"/>
  <c r="C310" i="5"/>
  <c r="H310" i="5" s="1"/>
  <c r="E67" i="2"/>
  <c r="H315" i="3"/>
  <c r="I315" i="3"/>
  <c r="F319" i="3"/>
  <c r="F320" i="3" s="1"/>
  <c r="F323" i="3" s="1"/>
  <c r="C313" i="5" s="1"/>
  <c r="F428" i="3" l="1"/>
  <c r="C413" i="5"/>
  <c r="E564" i="5"/>
  <c r="I49" i="3"/>
  <c r="H49" i="3"/>
  <c r="I50" i="3"/>
  <c r="H50" i="3"/>
  <c r="E512" i="5"/>
  <c r="H462" i="5"/>
  <c r="E463" i="5"/>
  <c r="G462" i="5"/>
  <c r="C45" i="5"/>
  <c r="C51" i="5" s="1"/>
  <c r="E312" i="5"/>
  <c r="H411" i="5"/>
  <c r="G411" i="5"/>
  <c r="G310" i="5"/>
  <c r="I323" i="3"/>
  <c r="H323" i="3"/>
  <c r="F45" i="3"/>
  <c r="H320" i="3"/>
  <c r="I320" i="3"/>
  <c r="I319" i="3"/>
  <c r="H319" i="3"/>
  <c r="H312" i="5" l="1"/>
  <c r="G312" i="5"/>
  <c r="E313" i="5"/>
  <c r="H564" i="5"/>
  <c r="G564" i="5"/>
  <c r="E565" i="5"/>
  <c r="C415" i="5"/>
  <c r="G413" i="5"/>
  <c r="E48" i="5"/>
  <c r="H463" i="5"/>
  <c r="G463" i="5"/>
  <c r="H512" i="5"/>
  <c r="E513" i="5"/>
  <c r="G512" i="5"/>
  <c r="H428" i="3"/>
  <c r="I428" i="3"/>
  <c r="F47" i="3"/>
  <c r="F51" i="3"/>
  <c r="I45" i="3"/>
  <c r="H45" i="3"/>
  <c r="E414" i="5" l="1"/>
  <c r="E45" i="5"/>
  <c r="H313" i="5"/>
  <c r="G313" i="5"/>
  <c r="E50" i="5"/>
  <c r="H565" i="5"/>
  <c r="G565" i="5"/>
  <c r="H47" i="3"/>
  <c r="I47" i="3"/>
  <c r="E49" i="5"/>
  <c r="H513" i="5"/>
  <c r="G513" i="5"/>
  <c r="G48" i="5"/>
  <c r="H48" i="5"/>
  <c r="I51" i="3"/>
  <c r="H51" i="3"/>
  <c r="H49" i="5" l="1"/>
  <c r="G49" i="5"/>
  <c r="H45" i="5"/>
  <c r="G45" i="5"/>
  <c r="H50" i="5"/>
  <c r="G50" i="5"/>
  <c r="H414" i="5"/>
  <c r="G414" i="5"/>
  <c r="E415" i="5"/>
  <c r="E47" i="5" l="1"/>
  <c r="H415" i="5"/>
  <c r="G415" i="5"/>
  <c r="H47" i="5" l="1"/>
  <c r="G47" i="5"/>
  <c r="E51" i="5"/>
  <c r="H51" i="5" l="1"/>
  <c r="G51" i="5"/>
</calcChain>
</file>

<file path=xl/sharedStrings.xml><?xml version="1.0" encoding="utf-8"?>
<sst xmlns="http://schemas.openxmlformats.org/spreadsheetml/2006/main" count="947" uniqueCount="318">
  <si>
    <t>PROPOSED BUDGET 2014-2015
BRISCOE COUNTY  BUDGET</t>
  </si>
  <si>
    <t>EVALUATIONS, TAX RATE, DISTRIBUTION , INDEBTEDNESS, AND FUND BALANCES</t>
  </si>
  <si>
    <t>Taxable Property Evaluation</t>
  </si>
  <si>
    <t>13/14</t>
  </si>
  <si>
    <t>14/15</t>
  </si>
  <si>
    <t xml:space="preserve">Status </t>
  </si>
  <si>
    <t>Change</t>
  </si>
  <si>
    <t>Effective Tax Rate</t>
  </si>
  <si>
    <t>Tax Revenue @ Effective Tax Rate</t>
  </si>
  <si>
    <t>Total (Adjust +New)</t>
  </si>
  <si>
    <t xml:space="preserve">Adopted  Tax Rate </t>
  </si>
  <si>
    <t>Tax Revenue @ Adopted/Proposed  Tax Rate</t>
  </si>
  <si>
    <t xml:space="preserve">Distribution of Ad Valorem Tax </t>
  </si>
  <si>
    <t xml:space="preserve">General Fund </t>
  </si>
  <si>
    <t>General Fund Tax Revenue</t>
  </si>
  <si>
    <t>Jury Fund</t>
  </si>
  <si>
    <t>Jury Fund  Tax Revenue</t>
  </si>
  <si>
    <t>Road &amp; Bridge</t>
  </si>
  <si>
    <t>Road &amp; Bridge  Revenue</t>
  </si>
  <si>
    <t>Distribution of Road &amp; Bridge Revenue</t>
  </si>
  <si>
    <t>Precinct #1</t>
  </si>
  <si>
    <t>Precinct #1 Revenue</t>
  </si>
  <si>
    <t xml:space="preserve">Precinct #2 </t>
  </si>
  <si>
    <t>Precinct #2 Revnue</t>
  </si>
  <si>
    <t xml:space="preserve">Precinct #3 </t>
  </si>
  <si>
    <t>Precinct #3 Revenue</t>
  </si>
  <si>
    <t>Precinct #4</t>
  </si>
  <si>
    <t>Precinct #4 Revenue</t>
  </si>
  <si>
    <t>General Fund</t>
  </si>
  <si>
    <t>Precinct #2</t>
  </si>
  <si>
    <t>Precinct #3</t>
  </si>
  <si>
    <t>Fund Balances</t>
  </si>
  <si>
    <t>Justice of the Peace -PCT 1 Admn &amp; JCTF</t>
  </si>
  <si>
    <t>Justice of the Peace -PCT 2 Admn &amp; JCTF</t>
  </si>
  <si>
    <t>Peace Office Education</t>
  </si>
  <si>
    <t>Court House Security</t>
  </si>
  <si>
    <t>Records Management</t>
  </si>
  <si>
    <t>General Fund  {From Page 6}</t>
  </si>
  <si>
    <t>Jury Fund       {From Page 7}</t>
  </si>
  <si>
    <t>Precinct  #1   {From Page 8}</t>
  </si>
  <si>
    <t>Precinct #2   {From Page 9}</t>
  </si>
  <si>
    <t>Precinct #3   {From Page 10}</t>
  </si>
  <si>
    <t>Precinct #4   {From Page11}</t>
  </si>
  <si>
    <t>Total Funds</t>
  </si>
  <si>
    <t xml:space="preserve">General Fund Receipts </t>
  </si>
  <si>
    <t>Ad Valorem Taxes</t>
  </si>
  <si>
    <t>Interest: Checking  &amp; CD's</t>
  </si>
  <si>
    <t>Intergovernmental</t>
  </si>
  <si>
    <t>Mixed Beverage</t>
  </si>
  <si>
    <t>Fees of Office</t>
  </si>
  <si>
    <t>Sheriff</t>
  </si>
  <si>
    <t>Co Clerk Record Archive</t>
  </si>
  <si>
    <t>Co. &amp; Dist Clerk Fees of Office</t>
  </si>
  <si>
    <t>Clerk Records Preservation</t>
  </si>
  <si>
    <t>Co. Records Management</t>
  </si>
  <si>
    <t xml:space="preserve">Court of Appeals </t>
  </si>
  <si>
    <t>Tax Collector ( Commissions)</t>
  </si>
  <si>
    <t xml:space="preserve">Courthouse  Security </t>
  </si>
  <si>
    <t xml:space="preserve"> CDC Tech Fund</t>
  </si>
  <si>
    <t xml:space="preserve"> Family Protection Fund</t>
  </si>
  <si>
    <t>Guadianship  Fund</t>
  </si>
  <si>
    <t>J.P. 1 Administrative Fees</t>
  </si>
  <si>
    <t xml:space="preserve">J.P. 1 JCTF Fund </t>
  </si>
  <si>
    <t>Justice of the Peace - PCT #1</t>
  </si>
  <si>
    <t>Justice of the Peace- PCT #2</t>
  </si>
  <si>
    <r>
      <t xml:space="preserve">Indebtedness </t>
    </r>
    <r>
      <rPr>
        <b/>
        <sz val="10"/>
        <color theme="1"/>
        <rFont val="Times New Roman"/>
        <family val="1"/>
      </rPr>
      <t>as of 9-30-14</t>
    </r>
  </si>
  <si>
    <t>J.P. 2 Administrative Fees</t>
  </si>
  <si>
    <t xml:space="preserve">J.P. 2 JCTF Fund </t>
  </si>
  <si>
    <t>Miscellaneous</t>
  </si>
  <si>
    <t>Tobacco Settlement</t>
  </si>
  <si>
    <t>Appraisal District  ( Utilities)</t>
  </si>
  <si>
    <t>Guaranty Abstract ( Utilities)</t>
  </si>
  <si>
    <t xml:space="preserve">Miscellanous </t>
  </si>
  <si>
    <t xml:space="preserve">Election Revenue </t>
  </si>
  <si>
    <t>Indigent  Care  ( Trans Reserve)</t>
  </si>
  <si>
    <t>State Supp ( Co. Judge &amp; Atty)</t>
  </si>
  <si>
    <t>Peace Officer Education</t>
  </si>
  <si>
    <t>Total Receipts to General Fund</t>
  </si>
  <si>
    <t>General Fund Expendiures</t>
  </si>
  <si>
    <t>General  Admin. Dept. Expenditures</t>
  </si>
  <si>
    <t>Annual Payments</t>
  </si>
  <si>
    <t>High Plains Food Bank</t>
  </si>
  <si>
    <t>Silverton Fire Dept</t>
  </si>
  <si>
    <t>Quitaque Fire Dept</t>
  </si>
  <si>
    <t xml:space="preserve">Senior Citizens Silverton </t>
  </si>
  <si>
    <t>Ambulance Service Silverton</t>
  </si>
  <si>
    <t>Ambulance Service Quitaque</t>
  </si>
  <si>
    <t>Library  Silverton</t>
  </si>
  <si>
    <t>Library Caprock</t>
  </si>
  <si>
    <t>MHMR</t>
  </si>
  <si>
    <t>Audit</t>
  </si>
  <si>
    <t>Panhandle Comm Services</t>
  </si>
  <si>
    <t>Boy Scouts ( Flag Service)</t>
  </si>
  <si>
    <t xml:space="preserve">Tri County Meals </t>
  </si>
  <si>
    <t xml:space="preserve">Child Protective Welfare Board </t>
  </si>
  <si>
    <t>Briscoe County Celebration</t>
  </si>
  <si>
    <t>Comanchero Canyons Musem</t>
  </si>
  <si>
    <t>Total Annual Payments</t>
  </si>
  <si>
    <t>Quarterly Payments</t>
  </si>
  <si>
    <t>Juvenille Services</t>
  </si>
  <si>
    <t>State Fee  Payments</t>
  </si>
  <si>
    <t>Total Quarterly Payments</t>
  </si>
  <si>
    <t>Payroll Benefits</t>
  </si>
  <si>
    <t>Unemployment</t>
  </si>
  <si>
    <t>Workers Comp</t>
  </si>
  <si>
    <t>Total Payroll Benefits</t>
  </si>
  <si>
    <t>Insurance &amp; Bonds</t>
  </si>
  <si>
    <t>Copier Expense ( 2 Machines)</t>
  </si>
  <si>
    <t>Dues &amp; Fees</t>
  </si>
  <si>
    <t xml:space="preserve">Postage </t>
  </si>
  <si>
    <t xml:space="preserve">Law Library </t>
  </si>
  <si>
    <t xml:space="preserve">Indigent Care </t>
  </si>
  <si>
    <t>Courthouse Security</t>
  </si>
  <si>
    <t>Election Expense</t>
  </si>
  <si>
    <t>Miscellaneous-Autopsy &amp; Publishing</t>
  </si>
  <si>
    <t>Computer Expense</t>
  </si>
  <si>
    <t xml:space="preserve"> Emergency/Disaster Training</t>
  </si>
  <si>
    <t xml:space="preserve">Court Records Management </t>
  </si>
  <si>
    <t xml:space="preserve">Dispatcher Fee (Swisher County ) </t>
  </si>
  <si>
    <t>Prisoner Care</t>
  </si>
  <si>
    <t>Auto Purchase</t>
  </si>
  <si>
    <t>PANCON ( Radio Communications-PRPC)</t>
  </si>
  <si>
    <t>Total Miscellaneous</t>
  </si>
  <si>
    <t>Total General Administration</t>
  </si>
  <si>
    <t>General Fund Expenditures - Continued</t>
  </si>
  <si>
    <t>County Judge</t>
  </si>
  <si>
    <t>Salary ( County)</t>
  </si>
  <si>
    <t xml:space="preserve">State Supp Salary </t>
  </si>
  <si>
    <t>Secretary Salary</t>
  </si>
  <si>
    <t>Travel- Judge</t>
  </si>
  <si>
    <t>Seminars</t>
  </si>
  <si>
    <t>Office Supplies</t>
  </si>
  <si>
    <t>Payroll Burden</t>
  </si>
  <si>
    <t>Total County Judge</t>
  </si>
  <si>
    <t>County &amp; District Clerk</t>
  </si>
  <si>
    <t xml:space="preserve">Salary </t>
  </si>
  <si>
    <t xml:space="preserve">Deputy Salary </t>
  </si>
  <si>
    <t>Extra Labor</t>
  </si>
  <si>
    <t>Archive Management</t>
  </si>
  <si>
    <t>Total County &amp; District Clerk</t>
  </si>
  <si>
    <t>Treasurer</t>
  </si>
  <si>
    <t xml:space="preserve">Payroll Burden </t>
  </si>
  <si>
    <t>Total Treasurer</t>
  </si>
  <si>
    <t>Tax Assessor Collector</t>
  </si>
  <si>
    <t>Part -Time Labor (66 days)</t>
  </si>
  <si>
    <t>Voter Registration</t>
  </si>
  <si>
    <t>Briscoe Co. Appraisal District</t>
  </si>
  <si>
    <t>Total Tax Collector</t>
  </si>
  <si>
    <t xml:space="preserve">County Attorney </t>
  </si>
  <si>
    <t>State Supp. Salary</t>
  </si>
  <si>
    <t>Secretary</t>
  </si>
  <si>
    <t>Total Coutny Attorney</t>
  </si>
  <si>
    <t xml:space="preserve">SOCIAL SECURITY </t>
  </si>
  <si>
    <t>SSR</t>
  </si>
  <si>
    <t>RETIREMENT</t>
  </si>
  <si>
    <t>RET</t>
  </si>
  <si>
    <t>BRISCOE COUNTY BUDGET WORKSHEET</t>
  </si>
  <si>
    <t>Justice of the Peace #1</t>
  </si>
  <si>
    <t>Amin Fee Expense</t>
  </si>
  <si>
    <t>JCTF Fund</t>
  </si>
  <si>
    <t>Total Justice of the Peace #1</t>
  </si>
  <si>
    <t xml:space="preserve"> </t>
  </si>
  <si>
    <t xml:space="preserve"> Office Supplies</t>
  </si>
  <si>
    <t>Admin Fee Expense</t>
  </si>
  <si>
    <t xml:space="preserve">JCTF Fund </t>
  </si>
  <si>
    <t>Total Justice of the Peace #2</t>
  </si>
  <si>
    <t>County Sheriff</t>
  </si>
  <si>
    <t>Sheriff Salary</t>
  </si>
  <si>
    <t xml:space="preserve">Chief Deputy Salary </t>
  </si>
  <si>
    <t xml:space="preserve">Deputy </t>
  </si>
  <si>
    <t>Auto Expense (4Cars)</t>
  </si>
  <si>
    <t xml:space="preserve">Fuel </t>
  </si>
  <si>
    <t>County Funded Education</t>
  </si>
  <si>
    <t>Peace Officer Education-State</t>
  </si>
  <si>
    <t>Departmental Supplies</t>
  </si>
  <si>
    <t xml:space="preserve">Uniforms </t>
  </si>
  <si>
    <t>Total Sheriff</t>
  </si>
  <si>
    <t>15/16</t>
  </si>
  <si>
    <t>Extension Service</t>
  </si>
  <si>
    <t>A.G. Service</t>
  </si>
  <si>
    <t>F.C.S. Service</t>
  </si>
  <si>
    <t xml:space="preserve">Secretary </t>
  </si>
  <si>
    <t>A.G. Travel</t>
  </si>
  <si>
    <t>F.C.S. Travel</t>
  </si>
  <si>
    <t>Total Extension</t>
  </si>
  <si>
    <t>Courthouse Operation &amp; Maint.</t>
  </si>
  <si>
    <t>Maintenance Salary</t>
  </si>
  <si>
    <t>Grounds Maintenance</t>
  </si>
  <si>
    <t>Repair &amp;Maint. Supplies</t>
  </si>
  <si>
    <t>Cleaning Supplies</t>
  </si>
  <si>
    <t>Utilities</t>
  </si>
  <si>
    <t>Telephone</t>
  </si>
  <si>
    <t>Travel</t>
  </si>
  <si>
    <t>Capitol Outlay</t>
  </si>
  <si>
    <t>Total Courthouse Operation &amp; Maint.</t>
  </si>
  <si>
    <t>Total General Fund Expenditures</t>
  </si>
  <si>
    <t>Receipts</t>
  </si>
  <si>
    <t>Budget Receipts</t>
  </si>
  <si>
    <t>Budget Expeditures</t>
  </si>
  <si>
    <t xml:space="preserve">Budget Ending Cash </t>
  </si>
  <si>
    <t xml:space="preserve">Transfer for C.D. </t>
  </si>
  <si>
    <t>Previous Balance (Checking &amp; C.D.)</t>
  </si>
  <si>
    <t xml:space="preserve">Ending Balance </t>
  </si>
  <si>
    <t xml:space="preserve">Jury Fund </t>
  </si>
  <si>
    <t>Miscellaneous-CD Transfer</t>
  </si>
  <si>
    <t>Total Jury Fund Receipts</t>
  </si>
  <si>
    <t xml:space="preserve">Expenditures </t>
  </si>
  <si>
    <t>Court Reporter Salary</t>
  </si>
  <si>
    <t>D.A. Secretary Salary</t>
  </si>
  <si>
    <t>Court Coordinator Salary</t>
  </si>
  <si>
    <t>Insurance</t>
  </si>
  <si>
    <t>Jurors</t>
  </si>
  <si>
    <t>Petit</t>
  </si>
  <si>
    <t xml:space="preserve">Grand </t>
  </si>
  <si>
    <t xml:space="preserve">County </t>
  </si>
  <si>
    <t>J.P.</t>
  </si>
  <si>
    <t>District Court Expense</t>
  </si>
  <si>
    <t>Indigent Defense-Caprock Pub Defender</t>
  </si>
  <si>
    <t>Court Reporter Expense</t>
  </si>
  <si>
    <t xml:space="preserve">Probation Department </t>
  </si>
  <si>
    <t>Interpreter</t>
  </si>
  <si>
    <t>W.Tx. Public Defender Contract-Capital</t>
  </si>
  <si>
    <t xml:space="preserve">Admin. Judicial Region </t>
  </si>
  <si>
    <t>Total Jury Fund Expenditures</t>
  </si>
  <si>
    <t>Budget Expenditures</t>
  </si>
  <si>
    <t>Budget Ending Cash</t>
  </si>
  <si>
    <t>Ending Balance ( Checking &amp; C.D.)</t>
  </si>
  <si>
    <t>Precinct #1 Fund</t>
  </si>
  <si>
    <t>Precinct #1 Receipts</t>
  </si>
  <si>
    <t>Ad Valorem Tax</t>
  </si>
  <si>
    <t>Auto Registration</t>
  </si>
  <si>
    <t>Machine Work</t>
  </si>
  <si>
    <t xml:space="preserve">Interest </t>
  </si>
  <si>
    <t>Lateral Road</t>
  </si>
  <si>
    <t>County Court Fines</t>
  </si>
  <si>
    <t>Axle Weight Fees</t>
  </si>
  <si>
    <t>Prect #1 Receipts</t>
  </si>
  <si>
    <t xml:space="preserve">Transfer from C.D. </t>
  </si>
  <si>
    <t xml:space="preserve">Total  Prect #1 </t>
  </si>
  <si>
    <t>Precinct #1 Expenditures</t>
  </si>
  <si>
    <t>Commissioner's Salary</t>
  </si>
  <si>
    <t>Roadhand Salary</t>
  </si>
  <si>
    <t>Fuel &amp;Oil</t>
  </si>
  <si>
    <t xml:space="preserve">Repairs &amp; Supplies </t>
  </si>
  <si>
    <t>Utilites</t>
  </si>
  <si>
    <t xml:space="preserve">Equipment </t>
  </si>
  <si>
    <t>Total Pre.#1 Expenditures</t>
  </si>
  <si>
    <t>Precinct #2 Fund</t>
  </si>
  <si>
    <t>Precinct #2 Receipts</t>
  </si>
  <si>
    <t>Precinct #2 Expenditures</t>
  </si>
  <si>
    <t>Total Pre.#2 Expenditures</t>
  </si>
  <si>
    <t>Precinct #3 Fund</t>
  </si>
  <si>
    <t>Precinct #3 Receipts</t>
  </si>
  <si>
    <t>Total  Prect #3</t>
  </si>
  <si>
    <t>Precinct #3 Expenditures</t>
  </si>
  <si>
    <t>Total Pre.#3 Expenditures</t>
  </si>
  <si>
    <t>Precinct #4 Fund</t>
  </si>
  <si>
    <t>Precinct #4 Receipts</t>
  </si>
  <si>
    <t>Total  Prect #4</t>
  </si>
  <si>
    <t>Precinct #4 Expenditures</t>
  </si>
  <si>
    <t>Total Pre.#4 Expenditures</t>
  </si>
  <si>
    <t xml:space="preserve">Total  Prect #2 </t>
  </si>
  <si>
    <t>Payment on Loan</t>
  </si>
  <si>
    <t xml:space="preserve">                                                                      </t>
  </si>
  <si>
    <t>16 Hrs</t>
  </si>
  <si>
    <t>Transfer from CD</t>
  </si>
  <si>
    <t>Indebtedness as of 9-30-14</t>
  </si>
  <si>
    <t>Judges Salary (State)</t>
  </si>
  <si>
    <t>Judges  Salary (County)</t>
  </si>
  <si>
    <t xml:space="preserve">Clerks Salary </t>
  </si>
  <si>
    <t xml:space="preserve">Treasurer </t>
  </si>
  <si>
    <t>Treasurer Salary</t>
  </si>
  <si>
    <t>County Attorney</t>
  </si>
  <si>
    <t>County Attorney Salary ( State)</t>
  </si>
  <si>
    <t>County Attorney Salary ( County)</t>
  </si>
  <si>
    <t>Justice of the  Peace #1</t>
  </si>
  <si>
    <t xml:space="preserve">Justice of the Peace #1 Salary </t>
  </si>
  <si>
    <t>Justice of the Peace #2</t>
  </si>
  <si>
    <t>Justice of the Peace #2 Salary</t>
  </si>
  <si>
    <t xml:space="preserve">Tax Assessor Collector Salary </t>
  </si>
  <si>
    <t xml:space="preserve">County Sheriff </t>
  </si>
  <si>
    <t xml:space="preserve">Sheriff Salary </t>
  </si>
  <si>
    <t>Total Budget</t>
  </si>
  <si>
    <t xml:space="preserve">Courthouse Operation &amp; Maint. </t>
  </si>
  <si>
    <t>Total Courthouse Op &amp; Maint.</t>
  </si>
  <si>
    <t>Total Jury Fund</t>
  </si>
  <si>
    <t xml:space="preserve">Precinct #1 </t>
  </si>
  <si>
    <t xml:space="preserve">Commissioner Salary </t>
  </si>
  <si>
    <t xml:space="preserve">Commissioner Saalry </t>
  </si>
  <si>
    <t>Proposed Expenditures</t>
  </si>
  <si>
    <t>Proposed Revenues</t>
  </si>
  <si>
    <t>Justice of the Peace # 2</t>
  </si>
  <si>
    <t>COPsync</t>
  </si>
  <si>
    <t>Texas Plains Trail Region</t>
  </si>
  <si>
    <t>Medical Insurance (17 Positions@ 579.38 per month)</t>
  </si>
  <si>
    <t>Intrest</t>
  </si>
  <si>
    <t>Court Mgmt Software</t>
  </si>
  <si>
    <t>Interest</t>
  </si>
  <si>
    <t>County Records Management</t>
  </si>
  <si>
    <t>Justice Court Security</t>
  </si>
  <si>
    <t xml:space="preserve">Miscellaneous </t>
  </si>
  <si>
    <t>Comanchero Canyons Museum</t>
  </si>
  <si>
    <t>State Fee Payments</t>
  </si>
  <si>
    <t>Auto Expense (4 Cars)</t>
  </si>
  <si>
    <t>Repair &amp; Maint. Supplies</t>
  </si>
  <si>
    <t>Fuel &amp; Oil</t>
  </si>
  <si>
    <t>Equipment Repair</t>
  </si>
  <si>
    <t>Seminars-FCS</t>
  </si>
  <si>
    <t>Transfer</t>
  </si>
  <si>
    <t>Records Mgnt Software</t>
  </si>
  <si>
    <t>Medical Insurance (17 Positions@ 595.66per month)</t>
  </si>
  <si>
    <t xml:space="preserve">Transfer fromC.D. </t>
  </si>
  <si>
    <t>Precinct #2 Revenue</t>
  </si>
  <si>
    <t>** Transfer  from Reserve will be made  as needed**</t>
  </si>
  <si>
    <t>** Transfer  from Reserve will be made as needed**</t>
  </si>
  <si>
    <t>Equipment Reapair</t>
  </si>
  <si>
    <t>General Fund Expenditures</t>
  </si>
  <si>
    <t>BRISCOE COUNTY
PROPOSED BUDGET 2015-2016
BRISCOE COUNTY 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</si>
</sst>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10"/>
      <color theme="4" tint="-0.249977111117893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43" fontId="3" fillId="0" borderId="0" xfId="1" applyFont="1"/>
    <xf numFmtId="4" fontId="3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/>
    <xf numFmtId="0" fontId="5" fillId="0" borderId="0" xfId="0" applyNumberFormat="1" applyFont="1"/>
    <xf numFmtId="4" fontId="5" fillId="0" borderId="0" xfId="1" applyNumberFormat="1" applyFont="1"/>
    <xf numFmtId="0" fontId="5" fillId="0" borderId="0" xfId="0" applyFont="1" applyAlignment="1"/>
    <xf numFmtId="43" fontId="5" fillId="0" borderId="0" xfId="1" applyFont="1" applyAlignment="1">
      <alignment vertical="top"/>
    </xf>
    <xf numFmtId="2" fontId="5" fillId="0" borderId="0" xfId="0" applyNumberFormat="1" applyFont="1"/>
    <xf numFmtId="0" fontId="6" fillId="0" borderId="0" xfId="0" applyFont="1"/>
    <xf numFmtId="0" fontId="10" fillId="0" borderId="0" xfId="0" applyFont="1"/>
    <xf numFmtId="0" fontId="7" fillId="0" borderId="0" xfId="0" applyFont="1"/>
    <xf numFmtId="43" fontId="6" fillId="0" borderId="0" xfId="1" applyFont="1"/>
    <xf numFmtId="4" fontId="6" fillId="0" borderId="0" xfId="1" applyNumberFormat="1" applyFont="1"/>
    <xf numFmtId="0" fontId="9" fillId="0" borderId="0" xfId="0" applyFont="1"/>
    <xf numFmtId="0" fontId="11" fillId="0" borderId="0" xfId="0" applyFont="1"/>
    <xf numFmtId="0" fontId="7" fillId="0" borderId="0" xfId="0" applyNumberFormat="1" applyFont="1"/>
    <xf numFmtId="43" fontId="9" fillId="0" borderId="0" xfId="1" applyFont="1"/>
    <xf numFmtId="0" fontId="13" fillId="0" borderId="0" xfId="0" applyFont="1"/>
    <xf numFmtId="43" fontId="13" fillId="0" borderId="0" xfId="1" applyFont="1"/>
    <xf numFmtId="4" fontId="13" fillId="0" borderId="0" xfId="1" applyNumberFormat="1" applyFont="1"/>
    <xf numFmtId="43" fontId="3" fillId="0" borderId="0" xfId="0" applyNumberFormat="1" applyFont="1"/>
    <xf numFmtId="9" fontId="0" fillId="0" borderId="0" xfId="2" applyNumberFormat="1" applyFont="1"/>
    <xf numFmtId="164" fontId="0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2" applyNumberFormat="1" applyFont="1" applyAlignment="1">
      <alignment horizontal="center"/>
    </xf>
    <xf numFmtId="43" fontId="8" fillId="0" borderId="0" xfId="1" applyFont="1"/>
    <xf numFmtId="43" fontId="14" fillId="0" borderId="0" xfId="1" applyFont="1" applyAlignment="1">
      <alignment horizontal="center"/>
    </xf>
    <xf numFmtId="43" fontId="15" fillId="0" borderId="0" xfId="1" applyFont="1"/>
    <xf numFmtId="43" fontId="14" fillId="0" borderId="0" xfId="1" applyFont="1"/>
    <xf numFmtId="43" fontId="4" fillId="0" borderId="0" xfId="1" applyFont="1"/>
    <xf numFmtId="9" fontId="8" fillId="0" borderId="0" xfId="1" applyNumberFormat="1" applyFont="1"/>
    <xf numFmtId="0" fontId="16" fillId="0" borderId="0" xfId="0" applyFont="1"/>
    <xf numFmtId="43" fontId="16" fillId="0" borderId="0" xfId="1" applyFont="1"/>
    <xf numFmtId="4" fontId="16" fillId="0" borderId="0" xfId="1" applyNumberFormat="1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9" fontId="1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1" applyNumberFormat="1" applyFont="1"/>
    <xf numFmtId="43" fontId="21" fillId="0" borderId="0" xfId="1" applyFont="1"/>
    <xf numFmtId="9" fontId="5" fillId="0" borderId="0" xfId="0" applyNumberFormat="1" applyFont="1" applyAlignment="1">
      <alignment horizontal="center"/>
    </xf>
    <xf numFmtId="9" fontId="5" fillId="0" borderId="0" xfId="1" applyNumberFormat="1" applyFont="1"/>
    <xf numFmtId="43" fontId="22" fillId="0" borderId="0" xfId="1" applyFont="1"/>
    <xf numFmtId="0" fontId="22" fillId="0" borderId="0" xfId="0" applyFont="1"/>
    <xf numFmtId="43" fontId="7" fillId="0" borderId="0" xfId="1" applyFont="1"/>
    <xf numFmtId="165" fontId="5" fillId="0" borderId="0" xfId="1" applyNumberFormat="1" applyFont="1"/>
    <xf numFmtId="0" fontId="22" fillId="0" borderId="0" xfId="0" applyNumberFormat="1" applyFont="1"/>
    <xf numFmtId="4" fontId="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43" fontId="24" fillId="0" borderId="0" xfId="1" applyFont="1"/>
    <xf numFmtId="165" fontId="24" fillId="0" borderId="0" xfId="1" applyNumberFormat="1" applyFont="1"/>
    <xf numFmtId="43" fontId="24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 wrapText="1"/>
    </xf>
    <xf numFmtId="13" fontId="6" fillId="0" borderId="0" xfId="1" applyNumberFormat="1" applyFont="1" applyAlignment="1">
      <alignment horizontal="center"/>
    </xf>
    <xf numFmtId="43" fontId="5" fillId="0" borderId="0" xfId="1" applyNumberFormat="1" applyFont="1"/>
    <xf numFmtId="0" fontId="17" fillId="0" borderId="0" xfId="0" applyFont="1"/>
    <xf numFmtId="164" fontId="0" fillId="0" borderId="0" xfId="0" applyNumberFormat="1"/>
    <xf numFmtId="2" fontId="21" fillId="0" borderId="0" xfId="0" applyNumberFormat="1" applyFont="1"/>
    <xf numFmtId="0" fontId="5" fillId="0" borderId="0" xfId="0" applyFont="1" applyAlignment="1">
      <alignment horizontal="left"/>
    </xf>
    <xf numFmtId="44" fontId="21" fillId="0" borderId="0" xfId="1" applyNumberFormat="1" applyFont="1"/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11.xml"/><Relationship Id="rId117" Type="http://schemas.openxmlformats.org/officeDocument/2006/relationships/revisionLog" Target="revisionLog57.xml"/><Relationship Id="rId55" Type="http://schemas.openxmlformats.org/officeDocument/2006/relationships/revisionLog" Target="revisionLog3.xml"/><Relationship Id="rId63" Type="http://schemas.openxmlformats.org/officeDocument/2006/relationships/revisionLog" Target="revisionLog111.xml"/><Relationship Id="rId68" Type="http://schemas.openxmlformats.org/officeDocument/2006/relationships/revisionLog" Target="revisionLog16.xml"/><Relationship Id="rId76" Type="http://schemas.openxmlformats.org/officeDocument/2006/relationships/revisionLog" Target="revisionLog24.xml"/><Relationship Id="rId84" Type="http://schemas.openxmlformats.org/officeDocument/2006/relationships/revisionLog" Target="revisionLog32.xml"/><Relationship Id="rId89" Type="http://schemas.openxmlformats.org/officeDocument/2006/relationships/revisionLog" Target="revisionLog37.xml"/><Relationship Id="rId97" Type="http://schemas.openxmlformats.org/officeDocument/2006/relationships/revisionLog" Target="revisionLog45.xml"/><Relationship Id="rId104" Type="http://schemas.openxmlformats.org/officeDocument/2006/relationships/revisionLog" Target="revisionLog52.xml"/><Relationship Id="rId112" Type="http://schemas.openxmlformats.org/officeDocument/2006/relationships/revisionLog" Target="revisionLog12.xml"/><Relationship Id="rId120" Type="http://schemas.openxmlformats.org/officeDocument/2006/relationships/revisionLog" Target="revisionLog60.xml"/><Relationship Id="rId71" Type="http://schemas.openxmlformats.org/officeDocument/2006/relationships/revisionLog" Target="revisionLog19.xml"/><Relationship Id="rId92" Type="http://schemas.openxmlformats.org/officeDocument/2006/relationships/revisionLog" Target="revisionLog40.xml"/><Relationship Id="rId107" Type="http://schemas.openxmlformats.org/officeDocument/2006/relationships/revisionLog" Target="revisionLog55.xml"/><Relationship Id="rId53" Type="http://schemas.openxmlformats.org/officeDocument/2006/relationships/revisionLog" Target="revisionLog1211.xml"/><Relationship Id="rId58" Type="http://schemas.openxmlformats.org/officeDocument/2006/relationships/revisionLog" Target="revisionLog6.xml"/><Relationship Id="rId66" Type="http://schemas.openxmlformats.org/officeDocument/2006/relationships/revisionLog" Target="revisionLog14.xml"/><Relationship Id="rId74" Type="http://schemas.openxmlformats.org/officeDocument/2006/relationships/revisionLog" Target="revisionLog22.xml"/><Relationship Id="rId79" Type="http://schemas.openxmlformats.org/officeDocument/2006/relationships/revisionLog" Target="revisionLog27.xml"/><Relationship Id="rId87" Type="http://schemas.openxmlformats.org/officeDocument/2006/relationships/revisionLog" Target="revisionLog35.xml"/><Relationship Id="rId102" Type="http://schemas.openxmlformats.org/officeDocument/2006/relationships/revisionLog" Target="revisionLog50.xml"/><Relationship Id="rId110" Type="http://schemas.openxmlformats.org/officeDocument/2006/relationships/revisionLog" Target="revisionLog13.xml"/><Relationship Id="rId115" Type="http://schemas.openxmlformats.org/officeDocument/2006/relationships/revisionLog" Target="revisionLog15.xml"/><Relationship Id="rId123" Type="http://schemas.openxmlformats.org/officeDocument/2006/relationships/revisionLog" Target="revisionLog63.xml"/><Relationship Id="rId57" Type="http://schemas.openxmlformats.org/officeDocument/2006/relationships/revisionLog" Target="revisionLog5.xml"/><Relationship Id="rId61" Type="http://schemas.openxmlformats.org/officeDocument/2006/relationships/revisionLog" Target="revisionLog9.xml"/><Relationship Id="rId82" Type="http://schemas.openxmlformats.org/officeDocument/2006/relationships/revisionLog" Target="revisionLog30.xml"/><Relationship Id="rId90" Type="http://schemas.openxmlformats.org/officeDocument/2006/relationships/revisionLog" Target="revisionLog38.xml"/><Relationship Id="rId95" Type="http://schemas.openxmlformats.org/officeDocument/2006/relationships/revisionLog" Target="revisionLog43.xml"/><Relationship Id="rId106" Type="http://schemas.openxmlformats.org/officeDocument/2006/relationships/revisionLog" Target="revisionLog54.xml"/><Relationship Id="rId114" Type="http://schemas.openxmlformats.org/officeDocument/2006/relationships/revisionLog" Target="revisionLog151.xml"/><Relationship Id="rId119" Type="http://schemas.openxmlformats.org/officeDocument/2006/relationships/revisionLog" Target="revisionLog59.xml"/><Relationship Id="rId60" Type="http://schemas.openxmlformats.org/officeDocument/2006/relationships/revisionLog" Target="revisionLog8.xml"/><Relationship Id="rId65" Type="http://schemas.openxmlformats.org/officeDocument/2006/relationships/revisionLog" Target="revisionLog131.xml"/><Relationship Id="rId73" Type="http://schemas.openxmlformats.org/officeDocument/2006/relationships/revisionLog" Target="revisionLog21.xml"/><Relationship Id="rId78" Type="http://schemas.openxmlformats.org/officeDocument/2006/relationships/revisionLog" Target="revisionLog26.xml"/><Relationship Id="rId81" Type="http://schemas.openxmlformats.org/officeDocument/2006/relationships/revisionLog" Target="revisionLog29.xml"/><Relationship Id="rId86" Type="http://schemas.openxmlformats.org/officeDocument/2006/relationships/revisionLog" Target="revisionLog34.xml"/><Relationship Id="rId94" Type="http://schemas.openxmlformats.org/officeDocument/2006/relationships/revisionLog" Target="revisionLog42.xml"/><Relationship Id="rId99" Type="http://schemas.openxmlformats.org/officeDocument/2006/relationships/revisionLog" Target="revisionLog47.xml"/><Relationship Id="rId101" Type="http://schemas.openxmlformats.org/officeDocument/2006/relationships/revisionLog" Target="revisionLog49.xml"/><Relationship Id="rId122" Type="http://schemas.openxmlformats.org/officeDocument/2006/relationships/revisionLog" Target="revisionLog62.xml"/><Relationship Id="rId56" Type="http://schemas.openxmlformats.org/officeDocument/2006/relationships/revisionLog" Target="revisionLog4.xml"/><Relationship Id="rId64" Type="http://schemas.openxmlformats.org/officeDocument/2006/relationships/revisionLog" Target="revisionLog12111.xml"/><Relationship Id="rId69" Type="http://schemas.openxmlformats.org/officeDocument/2006/relationships/revisionLog" Target="revisionLog17.xml"/><Relationship Id="rId77" Type="http://schemas.openxmlformats.org/officeDocument/2006/relationships/revisionLog" Target="revisionLog25.xml"/><Relationship Id="rId100" Type="http://schemas.openxmlformats.org/officeDocument/2006/relationships/revisionLog" Target="revisionLog48.xml"/><Relationship Id="rId105" Type="http://schemas.openxmlformats.org/officeDocument/2006/relationships/revisionLog" Target="revisionLog53.xml"/><Relationship Id="rId113" Type="http://schemas.openxmlformats.org/officeDocument/2006/relationships/revisionLog" Target="revisionLog1511.xml"/><Relationship Id="rId118" Type="http://schemas.openxmlformats.org/officeDocument/2006/relationships/revisionLog" Target="revisionLog58.xml"/><Relationship Id="rId72" Type="http://schemas.openxmlformats.org/officeDocument/2006/relationships/revisionLog" Target="revisionLog20.xml"/><Relationship Id="rId80" Type="http://schemas.openxmlformats.org/officeDocument/2006/relationships/revisionLog" Target="revisionLog28.xml"/><Relationship Id="rId85" Type="http://schemas.openxmlformats.org/officeDocument/2006/relationships/revisionLog" Target="revisionLog33.xml"/><Relationship Id="rId93" Type="http://schemas.openxmlformats.org/officeDocument/2006/relationships/revisionLog" Target="revisionLog41.xml"/><Relationship Id="rId98" Type="http://schemas.openxmlformats.org/officeDocument/2006/relationships/revisionLog" Target="revisionLog46.xml"/><Relationship Id="rId121" Type="http://schemas.openxmlformats.org/officeDocument/2006/relationships/revisionLog" Target="revisionLog61.xml"/><Relationship Id="rId59" Type="http://schemas.openxmlformats.org/officeDocument/2006/relationships/revisionLog" Target="revisionLog7.xml"/><Relationship Id="rId67" Type="http://schemas.openxmlformats.org/officeDocument/2006/relationships/revisionLog" Target="revisionLog15111.xml"/><Relationship Id="rId103" Type="http://schemas.openxmlformats.org/officeDocument/2006/relationships/revisionLog" Target="revisionLog51.xml"/><Relationship Id="rId108" Type="http://schemas.openxmlformats.org/officeDocument/2006/relationships/revisionLog" Target="revisionLog56.xml"/><Relationship Id="rId116" Type="http://schemas.openxmlformats.org/officeDocument/2006/relationships/revisionLog" Target="revisionLog1.xml"/><Relationship Id="rId54" Type="http://schemas.openxmlformats.org/officeDocument/2006/relationships/revisionLog" Target="revisionLog2.xml"/><Relationship Id="rId62" Type="http://schemas.openxmlformats.org/officeDocument/2006/relationships/revisionLog" Target="revisionLog10.xml"/><Relationship Id="rId70" Type="http://schemas.openxmlformats.org/officeDocument/2006/relationships/revisionLog" Target="revisionLog18.xml"/><Relationship Id="rId75" Type="http://schemas.openxmlformats.org/officeDocument/2006/relationships/revisionLog" Target="revisionLog23.xml"/><Relationship Id="rId83" Type="http://schemas.openxmlformats.org/officeDocument/2006/relationships/revisionLog" Target="revisionLog31.xml"/><Relationship Id="rId88" Type="http://schemas.openxmlformats.org/officeDocument/2006/relationships/revisionLog" Target="revisionLog36.xml"/><Relationship Id="rId91" Type="http://schemas.openxmlformats.org/officeDocument/2006/relationships/revisionLog" Target="revisionLog39.xml"/><Relationship Id="rId96" Type="http://schemas.openxmlformats.org/officeDocument/2006/relationships/revisionLog" Target="revisionLog44.xml"/><Relationship Id="rId111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7A344C-FB83-47C2-8931-A93B7E33DA27}" diskRevisions="1" revisionId="1623" version="2">
  <header guid="{0894FFE6-6DBF-4030-9047-80C95C5049DD}" dateTime="2015-07-27T16:23:36" maxSheetId="7" userName="Briscoe County Judge" r:id="rId53">
    <sheetIdMap count="6">
      <sheetId val="1"/>
      <sheetId val="2"/>
      <sheetId val="3"/>
      <sheetId val="4"/>
      <sheetId val="5"/>
      <sheetId val="6"/>
    </sheetIdMap>
  </header>
  <header guid="{9A321019-F6FE-4D0D-A2C6-A6F871D86369}" dateTime="2015-07-27T16:24:04" maxSheetId="7" userName="Briscoe County Judge" r:id="rId54">
    <sheetIdMap count="6">
      <sheetId val="1"/>
      <sheetId val="2"/>
      <sheetId val="3"/>
      <sheetId val="4"/>
      <sheetId val="5"/>
      <sheetId val="6"/>
    </sheetIdMap>
  </header>
  <header guid="{24B400CC-479C-4A21-BCE3-F8336BF6D4F0}" dateTime="2015-07-27T17:00:58" maxSheetId="7" userName="Briscoe County Judge" r:id="rId55" minRId="699" maxRId="730">
    <sheetIdMap count="6">
      <sheetId val="1"/>
      <sheetId val="2"/>
      <sheetId val="3"/>
      <sheetId val="5"/>
      <sheetId val="4"/>
      <sheetId val="6"/>
    </sheetIdMap>
  </header>
  <header guid="{A2AE45FE-2B6E-4EA5-A096-15C2EA8B6E31}" dateTime="2015-07-28T16:53:16" maxSheetId="7" userName="Briscoe County Judge" r:id="rId56" minRId="731" maxRId="767">
    <sheetIdMap count="6">
      <sheetId val="1"/>
      <sheetId val="2"/>
      <sheetId val="3"/>
      <sheetId val="5"/>
      <sheetId val="4"/>
      <sheetId val="6"/>
    </sheetIdMap>
  </header>
  <header guid="{525CB9E6-55E1-4551-BF7A-2476D44AE95D}" dateTime="2015-07-31T16:24:48" maxSheetId="7" userName="Briscoe County Judge" r:id="rId57" minRId="768" maxRId="803">
    <sheetIdMap count="6">
      <sheetId val="1"/>
      <sheetId val="2"/>
      <sheetId val="3"/>
      <sheetId val="5"/>
      <sheetId val="4"/>
      <sheetId val="6"/>
    </sheetIdMap>
  </header>
  <header guid="{16047B6A-B7C6-422A-A841-0D9F542B817E}" dateTime="2015-08-06T15:24:22" maxSheetId="7" userName="Briscoe County Judge" r:id="rId58" minRId="804" maxRId="822">
    <sheetIdMap count="6">
      <sheetId val="1"/>
      <sheetId val="2"/>
      <sheetId val="3"/>
      <sheetId val="5"/>
      <sheetId val="4"/>
      <sheetId val="6"/>
    </sheetIdMap>
  </header>
  <header guid="{56CF553A-5084-4615-A833-F8C53F632988}" dateTime="2015-08-06T17:17:13" maxSheetId="7" userName="Briscoe County Judge" r:id="rId59" minRId="823" maxRId="888">
    <sheetIdMap count="6">
      <sheetId val="1"/>
      <sheetId val="2"/>
      <sheetId val="3"/>
      <sheetId val="5"/>
      <sheetId val="4"/>
      <sheetId val="6"/>
    </sheetIdMap>
  </header>
  <header guid="{A8AA23F2-2D21-4BFB-9536-D6AD0173BE24}" dateTime="2015-08-10T13:54:31" maxSheetId="7" userName="Briscoe County Judge" r:id="rId60">
    <sheetIdMap count="6">
      <sheetId val="1"/>
      <sheetId val="2"/>
      <sheetId val="3"/>
      <sheetId val="5"/>
      <sheetId val="4"/>
      <sheetId val="6"/>
    </sheetIdMap>
  </header>
  <header guid="{69EE8A8F-F6DC-42E9-9162-7A41D41EE819}" dateTime="2015-08-10T14:05:21" maxSheetId="7" userName="Briscoe County Judge" r:id="rId61" minRId="890" maxRId="901">
    <sheetIdMap count="6">
      <sheetId val="1"/>
      <sheetId val="2"/>
      <sheetId val="3"/>
      <sheetId val="5"/>
      <sheetId val="4"/>
      <sheetId val="6"/>
    </sheetIdMap>
  </header>
  <header guid="{42F96562-F615-4C7F-BFD5-E330E4D3F17A}" dateTime="2015-08-10T14:16:27" maxSheetId="7" userName="Briscoe County Judge" r:id="rId62" minRId="902" maxRId="903">
    <sheetIdMap count="6">
      <sheetId val="1"/>
      <sheetId val="2"/>
      <sheetId val="3"/>
      <sheetId val="5"/>
      <sheetId val="4"/>
      <sheetId val="6"/>
    </sheetIdMap>
  </header>
  <header guid="{1613693A-39C4-4EF0-9785-64D3F6F72BD2}" dateTime="2015-08-10T14:41:03" maxSheetId="7" userName="Briscoe County Judge" r:id="rId63" minRId="904" maxRId="919">
    <sheetIdMap count="6">
      <sheetId val="1"/>
      <sheetId val="2"/>
      <sheetId val="3"/>
      <sheetId val="5"/>
      <sheetId val="4"/>
      <sheetId val="6"/>
    </sheetIdMap>
  </header>
  <header guid="{3EFA9F64-CB05-4CC2-960D-0E0724E9EA94}" dateTime="2015-08-10T14:48:02" maxSheetId="7" userName="Briscoe County Judge" r:id="rId64" minRId="920">
    <sheetIdMap count="6">
      <sheetId val="1"/>
      <sheetId val="2"/>
      <sheetId val="3"/>
      <sheetId val="5"/>
      <sheetId val="4"/>
      <sheetId val="6"/>
    </sheetIdMap>
  </header>
  <header guid="{335E02F0-7D22-4D25-A7AF-76FEED8B6A49}" dateTime="2015-08-10T14:50:00" maxSheetId="7" userName="Briscoe County Judge" r:id="rId65" minRId="921" maxRId="923">
    <sheetIdMap count="6">
      <sheetId val="1"/>
      <sheetId val="2"/>
      <sheetId val="3"/>
      <sheetId val="5"/>
      <sheetId val="4"/>
      <sheetId val="6"/>
    </sheetIdMap>
  </header>
  <header guid="{1BD5B174-F853-49AC-A150-1C054D61C0CC}" dateTime="2015-08-10T14:50:30" maxSheetId="7" userName="Briscoe County Judge" r:id="rId66" minRId="924">
    <sheetIdMap count="6">
      <sheetId val="1"/>
      <sheetId val="2"/>
      <sheetId val="3"/>
      <sheetId val="5"/>
      <sheetId val="4"/>
      <sheetId val="6"/>
    </sheetIdMap>
  </header>
  <header guid="{9D93D774-4351-40F9-B1D3-C92B1ED2DD1D}" dateTime="2015-08-10T15:12:24" maxSheetId="7" userName="Briscoe County Judge" r:id="rId67" minRId="925">
    <sheetIdMap count="6">
      <sheetId val="1"/>
      <sheetId val="2"/>
      <sheetId val="3"/>
      <sheetId val="5"/>
      <sheetId val="4"/>
      <sheetId val="6"/>
    </sheetIdMap>
  </header>
  <header guid="{1E94D428-1723-49BE-99A3-6344ABAB81F2}" dateTime="2015-08-17T14:26:09" maxSheetId="7" userName="Briscoe County Judge" r:id="rId68">
    <sheetIdMap count="6">
      <sheetId val="1"/>
      <sheetId val="2"/>
      <sheetId val="3"/>
      <sheetId val="5"/>
      <sheetId val="4"/>
      <sheetId val="6"/>
    </sheetIdMap>
  </header>
  <header guid="{188E15F1-775F-47AC-BE2C-738A49AB8353}" dateTime="2015-08-17T14:58:02" maxSheetId="7" userName="Briscoe County Judge" r:id="rId69" minRId="927" maxRId="928">
    <sheetIdMap count="6">
      <sheetId val="1"/>
      <sheetId val="2"/>
      <sheetId val="3"/>
      <sheetId val="5"/>
      <sheetId val="4"/>
      <sheetId val="6"/>
    </sheetIdMap>
  </header>
  <header guid="{ADE8BB24-3437-439A-BB8C-DB34C43701D6}" dateTime="2015-08-17T15:06:10" maxSheetId="7" userName="Briscoe County Judge" r:id="rId70" minRId="929">
    <sheetIdMap count="6">
      <sheetId val="1"/>
      <sheetId val="2"/>
      <sheetId val="3"/>
      <sheetId val="5"/>
      <sheetId val="4"/>
      <sheetId val="6"/>
    </sheetIdMap>
  </header>
  <header guid="{D5AD06B0-1BF4-49E6-AA35-90E1BA51807F}" dateTime="2015-08-17T15:58:00" maxSheetId="7" userName="Briscoe County Judge" r:id="rId71" minRId="931" maxRId="940">
    <sheetIdMap count="6">
      <sheetId val="1"/>
      <sheetId val="2"/>
      <sheetId val="3"/>
      <sheetId val="5"/>
      <sheetId val="4"/>
      <sheetId val="6"/>
    </sheetIdMap>
  </header>
  <header guid="{26AC4DE5-7ABD-4614-A24E-278C4C030914}" dateTime="2015-08-17T16:31:44" maxSheetId="7" userName="Briscoe County Judge" r:id="rId72" minRId="941" maxRId="942">
    <sheetIdMap count="6">
      <sheetId val="1"/>
      <sheetId val="2"/>
      <sheetId val="3"/>
      <sheetId val="5"/>
      <sheetId val="4"/>
      <sheetId val="6"/>
    </sheetIdMap>
  </header>
  <header guid="{74659754-15BF-480D-A356-C504B8004B14}" dateTime="2015-08-17T16:34:41" maxSheetId="7" userName="Briscoe County Judge" r:id="rId73" minRId="943" maxRId="944">
    <sheetIdMap count="6">
      <sheetId val="1"/>
      <sheetId val="2"/>
      <sheetId val="3"/>
      <sheetId val="5"/>
      <sheetId val="4"/>
      <sheetId val="6"/>
    </sheetIdMap>
  </header>
  <header guid="{2EFD0E56-8A11-4CE7-BB7B-39FA1FC4D7F1}" dateTime="2015-08-18T08:01:23" maxSheetId="7" userName="Briscoe County Judge" r:id="rId74" minRId="945" maxRId="948">
    <sheetIdMap count="6">
      <sheetId val="1"/>
      <sheetId val="2"/>
      <sheetId val="3"/>
      <sheetId val="5"/>
      <sheetId val="4"/>
      <sheetId val="6"/>
    </sheetIdMap>
  </header>
  <header guid="{2685D58C-1C5F-4034-9147-848E79877025}" dateTime="2015-08-18T09:33:31" maxSheetId="7" userName="Briscoe County Judge" r:id="rId75" minRId="949" maxRId="956">
    <sheetIdMap count="6">
      <sheetId val="1"/>
      <sheetId val="2"/>
      <sheetId val="3"/>
      <sheetId val="5"/>
      <sheetId val="4"/>
      <sheetId val="6"/>
    </sheetIdMap>
  </header>
  <header guid="{AC964B41-E560-4429-9D8B-AB6E11D4A995}" dateTime="2015-08-18T11:13:13" maxSheetId="7" userName="Briscoe County Judge" r:id="rId76" minRId="957" maxRId="959">
    <sheetIdMap count="6">
      <sheetId val="1"/>
      <sheetId val="2"/>
      <sheetId val="3"/>
      <sheetId val="5"/>
      <sheetId val="4"/>
      <sheetId val="6"/>
    </sheetIdMap>
  </header>
  <header guid="{403764AB-D9D2-455C-A747-447F97B45B4D}" dateTime="2015-08-18T12:10:51" maxSheetId="7" userName="Briscoe County Judge" r:id="rId77" minRId="960">
    <sheetIdMap count="6">
      <sheetId val="1"/>
      <sheetId val="2"/>
      <sheetId val="3"/>
      <sheetId val="5"/>
      <sheetId val="4"/>
      <sheetId val="6"/>
    </sheetIdMap>
  </header>
  <header guid="{298ACC58-FD5B-41EB-9BDD-F8B242877EB1}" dateTime="2015-08-18T13:58:42" maxSheetId="7" userName="Briscoe County Judge" r:id="rId78" minRId="961" maxRId="962">
    <sheetIdMap count="6">
      <sheetId val="1"/>
      <sheetId val="2"/>
      <sheetId val="3"/>
      <sheetId val="5"/>
      <sheetId val="4"/>
      <sheetId val="6"/>
    </sheetIdMap>
  </header>
  <header guid="{40E9DE49-E0E1-4840-8568-311FD2343CBE}" dateTime="2015-08-18T14:08:44" maxSheetId="7" userName="Briscoe County Judge" r:id="rId79" minRId="963" maxRId="965">
    <sheetIdMap count="6">
      <sheetId val="1"/>
      <sheetId val="2"/>
      <sheetId val="3"/>
      <sheetId val="5"/>
      <sheetId val="4"/>
      <sheetId val="6"/>
    </sheetIdMap>
  </header>
  <header guid="{F5EE2BE6-D98D-40F0-A71C-C46BDB3DC0A1}" dateTime="2015-08-18T14:19:53" maxSheetId="7" userName="Briscoe County Judge" r:id="rId80" minRId="966">
    <sheetIdMap count="6">
      <sheetId val="1"/>
      <sheetId val="2"/>
      <sheetId val="3"/>
      <sheetId val="5"/>
      <sheetId val="4"/>
      <sheetId val="6"/>
    </sheetIdMap>
  </header>
  <header guid="{77759099-8544-402B-889C-E7120A9762E6}" dateTime="2015-08-18T14:21:51" maxSheetId="7" userName="Briscoe County Judge" r:id="rId81">
    <sheetIdMap count="6">
      <sheetId val="1"/>
      <sheetId val="2"/>
      <sheetId val="3"/>
      <sheetId val="5"/>
      <sheetId val="4"/>
      <sheetId val="6"/>
    </sheetIdMap>
  </header>
  <header guid="{872AD15E-0BBA-43B3-BF34-5C1C073849D0}" dateTime="2015-08-18T15:19:47" maxSheetId="7" userName="Briscoe County Judge" r:id="rId82" minRId="968" maxRId="1035">
    <sheetIdMap count="6">
      <sheetId val="1"/>
      <sheetId val="2"/>
      <sheetId val="3"/>
      <sheetId val="5"/>
      <sheetId val="4"/>
      <sheetId val="6"/>
    </sheetIdMap>
  </header>
  <header guid="{7C3A3D87-8E0C-4BEA-B623-8C58A2EF121B}" dateTime="2015-08-18T15:39:22" maxSheetId="7" userName="Briscoe County Judge" r:id="rId83" minRId="1036" maxRId="1176">
    <sheetIdMap count="6">
      <sheetId val="1"/>
      <sheetId val="2"/>
      <sheetId val="3"/>
      <sheetId val="5"/>
      <sheetId val="4"/>
      <sheetId val="6"/>
    </sheetIdMap>
  </header>
  <header guid="{9CF17A25-12AE-42DD-8DF5-27F5D9E8D364}" dateTime="2015-08-18T16:00:07" maxSheetId="7" userName="Briscoe County Judge" r:id="rId84" minRId="1178" maxRId="1182">
    <sheetIdMap count="6">
      <sheetId val="1"/>
      <sheetId val="2"/>
      <sheetId val="3"/>
      <sheetId val="5"/>
      <sheetId val="4"/>
      <sheetId val="6"/>
    </sheetIdMap>
  </header>
  <header guid="{AE1FFB0B-12FC-4CAC-BECB-FD92CF6E1894}" dateTime="2015-08-18T16:19:25" maxSheetId="7" userName="Briscoe County Judge" r:id="rId85" minRId="1183" maxRId="1201">
    <sheetIdMap count="6">
      <sheetId val="1"/>
      <sheetId val="2"/>
      <sheetId val="3"/>
      <sheetId val="5"/>
      <sheetId val="4"/>
      <sheetId val="6"/>
    </sheetIdMap>
  </header>
  <header guid="{48D51A24-BA27-43A9-B05A-785ADAD1E5A0}" dateTime="2015-08-18T16:23:05" maxSheetId="7" userName="Briscoe County Judge" r:id="rId86" minRId="1203">
    <sheetIdMap count="6">
      <sheetId val="1"/>
      <sheetId val="2"/>
      <sheetId val="3"/>
      <sheetId val="5"/>
      <sheetId val="4"/>
      <sheetId val="6"/>
    </sheetIdMap>
  </header>
  <header guid="{A3A4F984-C6C2-4A51-942F-42A3F0E7CCAB}" dateTime="2015-08-18T17:24:05" maxSheetId="7" userName="Briscoe County Judge" r:id="rId87" minRId="1204" maxRId="1222">
    <sheetIdMap count="6">
      <sheetId val="1"/>
      <sheetId val="2"/>
      <sheetId val="3"/>
      <sheetId val="5"/>
      <sheetId val="4"/>
      <sheetId val="6"/>
    </sheetIdMap>
  </header>
  <header guid="{E4B58D98-5F6B-4333-91E1-6D310105A438}" dateTime="2015-08-19T16:57:15" maxSheetId="7" userName="Briscoe County Judge" r:id="rId88" minRId="1223">
    <sheetIdMap count="6">
      <sheetId val="1"/>
      <sheetId val="2"/>
      <sheetId val="3"/>
      <sheetId val="5"/>
      <sheetId val="4"/>
      <sheetId val="6"/>
    </sheetIdMap>
  </header>
  <header guid="{7EFCC5E1-A94C-42F4-972B-E085FF87BFBC}" dateTime="2015-08-20T15:28:19" maxSheetId="7" userName="Briscoe County Judge" r:id="rId89" minRId="1224" maxRId="1286">
    <sheetIdMap count="6">
      <sheetId val="1"/>
      <sheetId val="2"/>
      <sheetId val="3"/>
      <sheetId val="5"/>
      <sheetId val="4"/>
      <sheetId val="6"/>
    </sheetIdMap>
  </header>
  <header guid="{F5CA0CD1-3477-422D-942B-59734B4B5EE6}" dateTime="2015-08-20T15:33:02" maxSheetId="7" userName="Briscoe County Judge" r:id="rId90" minRId="1288">
    <sheetIdMap count="6">
      <sheetId val="1"/>
      <sheetId val="2"/>
      <sheetId val="3"/>
      <sheetId val="5"/>
      <sheetId val="4"/>
      <sheetId val="6"/>
    </sheetIdMap>
  </header>
  <header guid="{A020869A-838A-472C-88EA-59630BD0DE1D}" dateTime="2015-08-20T15:38:13" maxSheetId="7" userName="Briscoe County Judge" r:id="rId91">
    <sheetIdMap count="6">
      <sheetId val="1"/>
      <sheetId val="2"/>
      <sheetId val="3"/>
      <sheetId val="5"/>
      <sheetId val="4"/>
      <sheetId val="6"/>
    </sheetIdMap>
  </header>
  <header guid="{2E8E293A-D745-46E5-9669-DB9573B5116D}" dateTime="2015-08-20T15:45:59" maxSheetId="7" userName="Briscoe County Judge" r:id="rId92" minRId="1290" maxRId="1301">
    <sheetIdMap count="6">
      <sheetId val="1"/>
      <sheetId val="2"/>
      <sheetId val="3"/>
      <sheetId val="5"/>
      <sheetId val="4"/>
      <sheetId val="6"/>
    </sheetIdMap>
  </header>
  <header guid="{4FBF72AB-0980-4D05-BAF0-470799D84177}" dateTime="2015-08-20T15:48:57" maxSheetId="7" userName="Briscoe County Judge" r:id="rId93">
    <sheetIdMap count="6">
      <sheetId val="1"/>
      <sheetId val="2"/>
      <sheetId val="3"/>
      <sheetId val="5"/>
      <sheetId val="4"/>
      <sheetId val="6"/>
    </sheetIdMap>
  </header>
  <header guid="{75288646-1776-49AA-AE10-D70C85F9B21A}" dateTime="2015-08-20T16:13:59" maxSheetId="7" userName="Briscoe County Judge" r:id="rId94" minRId="1302" maxRId="1304">
    <sheetIdMap count="6">
      <sheetId val="1"/>
      <sheetId val="2"/>
      <sheetId val="3"/>
      <sheetId val="5"/>
      <sheetId val="4"/>
      <sheetId val="6"/>
    </sheetIdMap>
  </header>
  <header guid="{7270F366-A3A4-46A5-9235-C4C1A95DFA65}" dateTime="2015-08-20T16:21:01" maxSheetId="7" userName="Briscoe County Judge" r:id="rId95" minRId="1305" maxRId="1389">
    <sheetIdMap count="6">
      <sheetId val="1"/>
      <sheetId val="2"/>
      <sheetId val="3"/>
      <sheetId val="5"/>
      <sheetId val="4"/>
      <sheetId val="6"/>
    </sheetIdMap>
  </header>
  <header guid="{22EFB488-3C86-43CE-AF75-82424A32D974}" dateTime="2015-08-20T16:34:56" maxSheetId="7" userName="Briscoe County Judge" r:id="rId96" minRId="1390" maxRId="1497">
    <sheetIdMap count="6">
      <sheetId val="1"/>
      <sheetId val="2"/>
      <sheetId val="3"/>
      <sheetId val="5"/>
      <sheetId val="4"/>
      <sheetId val="6"/>
    </sheetIdMap>
  </header>
  <header guid="{BFF04CF5-F843-403C-922E-60FC001E61DF}" dateTime="2015-08-20T16:44:33" maxSheetId="7" userName="Briscoe County Judge" r:id="rId97" minRId="1498" maxRId="1507">
    <sheetIdMap count="6">
      <sheetId val="1"/>
      <sheetId val="2"/>
      <sheetId val="3"/>
      <sheetId val="5"/>
      <sheetId val="4"/>
      <sheetId val="6"/>
    </sheetIdMap>
  </header>
  <header guid="{37EB363E-A1DC-4022-9846-A63573D63921}" dateTime="2015-08-20T16:46:10" maxSheetId="7" userName="Briscoe County Judge" r:id="rId98" minRId="1508" maxRId="1512">
    <sheetIdMap count="6">
      <sheetId val="1"/>
      <sheetId val="2"/>
      <sheetId val="3"/>
      <sheetId val="5"/>
      <sheetId val="4"/>
      <sheetId val="6"/>
    </sheetIdMap>
  </header>
  <header guid="{7F2CCCFD-8308-4177-A7BC-8D2A96510B26}" dateTime="2015-08-20T16:51:52" maxSheetId="7" userName="Briscoe County Judge" r:id="rId99" minRId="1513">
    <sheetIdMap count="6">
      <sheetId val="1"/>
      <sheetId val="2"/>
      <sheetId val="3"/>
      <sheetId val="5"/>
      <sheetId val="4"/>
      <sheetId val="6"/>
    </sheetIdMap>
  </header>
  <header guid="{0B28FEFD-5C24-47B2-BDC9-FE0C44F75EAE}" dateTime="2015-08-20T16:55:53" maxSheetId="7" userName="Briscoe County Judge" r:id="rId100" minRId="1514" maxRId="1517">
    <sheetIdMap count="6">
      <sheetId val="1"/>
      <sheetId val="2"/>
      <sheetId val="3"/>
      <sheetId val="5"/>
      <sheetId val="4"/>
      <sheetId val="6"/>
    </sheetIdMap>
  </header>
  <header guid="{F7418B1E-4135-493D-8F21-733D75D7143C}" dateTime="2015-08-21T11:09:40" maxSheetId="7" userName="Briscoe County Judge" r:id="rId101" minRId="1518" maxRId="1522">
    <sheetIdMap count="6">
      <sheetId val="1"/>
      <sheetId val="2"/>
      <sheetId val="3"/>
      <sheetId val="5"/>
      <sheetId val="4"/>
      <sheetId val="6"/>
    </sheetIdMap>
  </header>
  <header guid="{FE98F137-5E4D-4788-A5A5-3BEE2B4F56D5}" dateTime="2015-08-21T11:51:58" maxSheetId="7" userName="Briscoe County Judge" r:id="rId102" minRId="1523" maxRId="1529">
    <sheetIdMap count="6">
      <sheetId val="1"/>
      <sheetId val="2"/>
      <sheetId val="3"/>
      <sheetId val="5"/>
      <sheetId val="4"/>
      <sheetId val="6"/>
    </sheetIdMap>
  </header>
  <header guid="{6E37D307-0856-4561-AA8D-CF9CB0149316}" dateTime="2015-08-21T12:04:58" maxSheetId="7" userName="Briscoe County Judge" r:id="rId103" minRId="1530">
    <sheetIdMap count="6">
      <sheetId val="1"/>
      <sheetId val="2"/>
      <sheetId val="3"/>
      <sheetId val="5"/>
      <sheetId val="4"/>
      <sheetId val="6"/>
    </sheetIdMap>
  </header>
  <header guid="{6F5DD991-489A-470A-86C6-4ED2E89E76D8}" dateTime="2015-08-21T14:11:44" maxSheetId="7" userName="Briscoe County Judge" r:id="rId104" minRId="1531" maxRId="1534">
    <sheetIdMap count="6">
      <sheetId val="1"/>
      <sheetId val="2"/>
      <sheetId val="3"/>
      <sheetId val="5"/>
      <sheetId val="4"/>
      <sheetId val="6"/>
    </sheetIdMap>
  </header>
  <header guid="{528FC996-341D-496A-B508-18699B472304}" dateTime="2015-08-21T15:02:18" maxSheetId="7" userName="Briscoe County Judge" r:id="rId105" minRId="1535">
    <sheetIdMap count="6">
      <sheetId val="1"/>
      <sheetId val="2"/>
      <sheetId val="3"/>
      <sheetId val="5"/>
      <sheetId val="4"/>
      <sheetId val="6"/>
    </sheetIdMap>
  </header>
  <header guid="{6F0B1880-4B4B-408C-A850-1B80A844E8C7}" dateTime="2015-08-21T15:03:15" maxSheetId="7" userName="Briscoe County Judge" r:id="rId106" minRId="1536">
    <sheetIdMap count="6">
      <sheetId val="1"/>
      <sheetId val="2"/>
      <sheetId val="3"/>
      <sheetId val="5"/>
      <sheetId val="4"/>
      <sheetId val="6"/>
    </sheetIdMap>
  </header>
  <header guid="{BFAF5089-D43E-4B23-BAFF-18A9202EB068}" dateTime="2015-08-21T15:04:48" maxSheetId="7" userName="Briscoe County Judge" r:id="rId107" minRId="1537">
    <sheetIdMap count="6">
      <sheetId val="1"/>
      <sheetId val="2"/>
      <sheetId val="3"/>
      <sheetId val="5"/>
      <sheetId val="4"/>
      <sheetId val="6"/>
    </sheetIdMap>
  </header>
  <header guid="{B41929A5-ECE3-4051-94C6-8808EA069EBA}" dateTime="2015-08-21T15:09:37" maxSheetId="7" userName="Briscoe County Judge" r:id="rId108" minRId="1538" maxRId="1541">
    <sheetIdMap count="6">
      <sheetId val="1"/>
      <sheetId val="2"/>
      <sheetId val="3"/>
      <sheetId val="5"/>
      <sheetId val="4"/>
      <sheetId val="6"/>
    </sheetIdMap>
  </header>
  <header guid="{4E3B04D5-47B1-4503-BD11-2BF5F1F30401}" dateTime="2015-08-21T15:26:36" maxSheetId="7" userName=" " r:id="rId109" minRId="1542">
    <sheetIdMap count="6">
      <sheetId val="1"/>
      <sheetId val="2"/>
      <sheetId val="3"/>
      <sheetId val="5"/>
      <sheetId val="4"/>
      <sheetId val="6"/>
    </sheetIdMap>
  </header>
  <header guid="{15BE4245-C25B-4F76-A1FD-AAA87A6D37A8}" dateTime="2015-08-21T15:27:23" maxSheetId="7" userName=" " r:id="rId110" minRId="1543" maxRId="1544">
    <sheetIdMap count="6">
      <sheetId val="1"/>
      <sheetId val="2"/>
      <sheetId val="3"/>
      <sheetId val="5"/>
      <sheetId val="4"/>
      <sheetId val="6"/>
    </sheetIdMap>
  </header>
  <header guid="{53638769-BA0A-43E7-A994-6D5A62DEE7C1}" dateTime="2015-08-21T15:27:42" maxSheetId="7" userName=" " r:id="rId111" minRId="1545">
    <sheetIdMap count="6">
      <sheetId val="1"/>
      <sheetId val="2"/>
      <sheetId val="3"/>
      <sheetId val="5"/>
      <sheetId val="4"/>
      <sheetId val="6"/>
    </sheetIdMap>
  </header>
  <header guid="{53E26A6D-2AF2-41D1-9815-769A6351D62D}" dateTime="2015-08-21T15:28:51" maxSheetId="7" userName=" " r:id="rId112" minRId="1546" maxRId="1548">
    <sheetIdMap count="6">
      <sheetId val="1"/>
      <sheetId val="2"/>
      <sheetId val="3"/>
      <sheetId val="5"/>
      <sheetId val="4"/>
      <sheetId val="6"/>
    </sheetIdMap>
  </header>
  <header guid="{C9501C62-D0D9-42FF-9DFC-9555D7AC4ADC}" dateTime="2015-08-21T15:30:36" maxSheetId="7" userName=" " r:id="rId113" minRId="1549" maxRId="1553">
    <sheetIdMap count="6">
      <sheetId val="1"/>
      <sheetId val="2"/>
      <sheetId val="3"/>
      <sheetId val="5"/>
      <sheetId val="4"/>
      <sheetId val="6"/>
    </sheetIdMap>
  </header>
  <header guid="{F21BF839-2F7E-41FB-A541-2D021B2549B6}" dateTime="2015-08-21T15:48:58" maxSheetId="7" userName=" " r:id="rId114" minRId="1554" maxRId="1558">
    <sheetIdMap count="6">
      <sheetId val="1"/>
      <sheetId val="2"/>
      <sheetId val="3"/>
      <sheetId val="5"/>
      <sheetId val="4"/>
      <sheetId val="6"/>
    </sheetIdMap>
  </header>
  <header guid="{AE1CE75B-D3F0-4679-A29C-350F9D7D9B70}" dateTime="2015-08-21T15:59:49" maxSheetId="7" userName=" " r:id="rId115" minRId="1559">
    <sheetIdMap count="6">
      <sheetId val="1"/>
      <sheetId val="2"/>
      <sheetId val="3"/>
      <sheetId val="5"/>
      <sheetId val="4"/>
      <sheetId val="6"/>
    </sheetIdMap>
  </header>
  <header guid="{06F6AFF3-FFE8-4868-B5A6-CC6BCDCF5638}" dateTime="2015-08-21T16:14:03" maxSheetId="7" userName=" " r:id="rId116" minRId="1560" maxRId="1565">
    <sheetIdMap count="6">
      <sheetId val="1"/>
      <sheetId val="2"/>
      <sheetId val="3"/>
      <sheetId val="5"/>
      <sheetId val="4"/>
      <sheetId val="6"/>
    </sheetIdMap>
  </header>
  <header guid="{255E3FC6-660C-44C4-9FD4-B08DCE4F91D4}" dateTime="2015-08-25T09:30:34" maxSheetId="7" userName="The Clerk" r:id="rId117" minRId="1566" maxRId="1567">
    <sheetIdMap count="6">
      <sheetId val="1"/>
      <sheetId val="2"/>
      <sheetId val="3"/>
      <sheetId val="5"/>
      <sheetId val="4"/>
      <sheetId val="6"/>
    </sheetIdMap>
  </header>
  <header guid="{BF5C48C0-5E83-4F41-8AE6-C16FD61E44D4}" dateTime="2015-08-25T10:00:56" maxSheetId="7" userName="The Clerk" r:id="rId118" minRId="1569">
    <sheetIdMap count="6">
      <sheetId val="1"/>
      <sheetId val="2"/>
      <sheetId val="3"/>
      <sheetId val="5"/>
      <sheetId val="4"/>
      <sheetId val="6"/>
    </sheetIdMap>
  </header>
  <header guid="{C8E65C38-F794-4F1F-92CC-3852C01F7157}" dateTime="2015-08-25T13:31:57" maxSheetId="7" userName="The Clerk" r:id="rId119">
    <sheetIdMap count="6">
      <sheetId val="1"/>
      <sheetId val="2"/>
      <sheetId val="3"/>
      <sheetId val="5"/>
      <sheetId val="4"/>
      <sheetId val="6"/>
    </sheetIdMap>
  </header>
  <header guid="{978E89D3-6F85-4B22-8828-49342CC5BC0A}" dateTime="2015-08-25T13:37:52" maxSheetId="7" userName="The Clerk" r:id="rId120" minRId="1571" maxRId="1618">
    <sheetIdMap count="6">
      <sheetId val="1"/>
      <sheetId val="2"/>
      <sheetId val="3"/>
      <sheetId val="5"/>
      <sheetId val="4"/>
      <sheetId val="6"/>
    </sheetIdMap>
  </header>
  <header guid="{53469B6F-365A-4CCF-924B-5E388E4BD639}" dateTime="2015-08-25T13:54:17" maxSheetId="7" userName="The Clerk" r:id="rId121" minRId="1620">
    <sheetIdMap count="6">
      <sheetId val="1"/>
      <sheetId val="2"/>
      <sheetId val="3"/>
      <sheetId val="5"/>
      <sheetId val="4"/>
      <sheetId val="6"/>
    </sheetIdMap>
  </header>
  <header guid="{BBF0093B-7458-4281-976F-3E6B252BAAAF}" dateTime="2015-08-25T13:55:35" maxSheetId="7" userName="The Clerk" r:id="rId122">
    <sheetIdMap count="6">
      <sheetId val="1"/>
      <sheetId val="2"/>
      <sheetId val="3"/>
      <sheetId val="5"/>
      <sheetId val="4"/>
      <sheetId val="6"/>
    </sheetIdMap>
  </header>
  <header guid="{667A344C-FB83-47C2-8931-A93B7E33DA27}" dateTime="2015-08-25T16:59:54" maxSheetId="7" userName="The Clerk" r:id="rId123">
    <sheetIdMap count="6">
      <sheetId val="1"/>
      <sheetId val="2"/>
      <sheetId val="3"/>
      <sheetId val="5"/>
      <sheetId val="4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60" sId="5">
    <oc r="E593">
      <f>C593+2000</f>
    </oc>
    <nc r="E593">
      <f>C593+2500</f>
    </nc>
  </rcc>
  <rcc rId="1561" sId="5" numFmtId="34">
    <oc r="E592">
      <v>19500</v>
    </oc>
    <nc r="E592">
      <v>17000</v>
    </nc>
  </rcc>
  <rcc rId="1562" sId="5" numFmtId="34">
    <oc r="E537">
      <v>25820</v>
    </oc>
    <nc r="E537">
      <f>C537+2500</f>
    </nc>
  </rcc>
  <rcc rId="1563" sId="5" numFmtId="34">
    <oc r="E483">
      <v>25820</v>
    </oc>
    <nc r="E483">
      <f>C483+2500</f>
    </nc>
  </rcc>
  <rcc rId="1564" sId="5" numFmtId="34">
    <oc r="E431">
      <v>25820</v>
    </oc>
    <nc r="E431">
      <f>C431+2500</f>
    </nc>
  </rcc>
  <rcc rId="1565" sId="5" numFmtId="34">
    <oc r="E179">
      <v>29782</v>
    </oc>
    <nc r="E179">
      <v>27282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" sId="5">
    <oc r="B165" t="inlineStr">
      <is>
        <t>Medical Insurance (17 Positions@ 579.38 per month)</t>
      </is>
    </oc>
    <nc r="B165" t="inlineStr">
      <is>
        <t>Medical Insurance (17 Positions@ 595.66per month)</t>
      </is>
    </nc>
  </rcc>
  <rcc rId="903" sId="5">
    <oc r="F165">
      <v>121514.64</v>
    </oc>
    <nc r="F165">
      <f>(17*595.66)*12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542" sId="5" numFmtId="34">
    <oc r="E164">
      <v>500</v>
    </oc>
    <nc r="E164">
      <v>4500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4" sId="1">
    <nc r="I4">
      <f>6.2%+1.45%</f>
    </nc>
  </rcc>
  <rcc rId="905" sId="5">
    <oc r="F195">
      <f>(F187+F188+F191)*(PB!E4+PB!E6)</f>
    </oc>
    <nc r="F195">
      <f>(F187+F188+F191)*(PB!I4+PB!I6)</f>
    </nc>
  </rcc>
  <rcc rId="906" sId="5">
    <oc r="D195">
      <f>(D187+D196+D191)*(PB!G4+PB!G6)</f>
    </oc>
    <nc r="D195">
      <f>(D187+D188+D191)*(PB!G4+PB!G6)</f>
    </nc>
  </rcc>
  <rcc rId="907" sId="1">
    <oc r="G6">
      <v>8.0699999999999994E-2</v>
    </oc>
    <nc r="G6">
      <v>8.6999999999999994E-2</v>
    </nc>
  </rcc>
  <rcc rId="908" sId="5">
    <oc r="F182">
      <f>(F176+F178+F177)*(PB!G4+PB!G6)</f>
    </oc>
    <nc r="F182">
      <f>(F176+F177+F178)*(PB!I4+PB!I6)</f>
    </nc>
  </rcc>
  <rfmt sheetId="5" sqref="F182" start="0" length="2147483647">
    <dxf>
      <font>
        <color theme="4" tint="-0.249977111117893"/>
      </font>
    </dxf>
  </rfmt>
  <rfmt sheetId="1" sqref="G6:I6">
    <dxf>
      <numFmt numFmtId="2" formatCode="0.00"/>
    </dxf>
  </rfmt>
  <rfmt sheetId="1" sqref="G6:I6">
    <dxf>
      <numFmt numFmtId="168" formatCode="0.000"/>
    </dxf>
  </rfmt>
  <rfmt sheetId="1" sqref="G6:I6">
    <dxf>
      <numFmt numFmtId="164" formatCode="0.0000"/>
    </dxf>
  </rfmt>
  <rcc rId="909" sId="1" numFmtId="4">
    <nc r="I6">
      <v>7.3899999999999993E-2</v>
    </nc>
  </rcc>
  <rfmt sheetId="5" sqref="F182">
    <dxf>
      <numFmt numFmtId="169" formatCode="0.00000"/>
    </dxf>
  </rfmt>
  <rfmt sheetId="5" sqref="F182">
    <dxf>
      <numFmt numFmtId="164" formatCode="0.0000"/>
    </dxf>
  </rfmt>
  <rfmt sheetId="5" sqref="F182">
    <dxf>
      <numFmt numFmtId="168" formatCode="0.000"/>
    </dxf>
  </rfmt>
  <rfmt sheetId="5" sqref="F182">
    <dxf>
      <numFmt numFmtId="2" formatCode="0.00"/>
    </dxf>
  </rfmt>
  <rcc rId="910" sId="5">
    <oc r="F203">
      <f>(F200)*(PB!G4+PB!G6)</f>
    </oc>
    <nc r="F203">
      <f>(F200)*(PB!I4+PB!I6)</f>
    </nc>
  </rcc>
  <rcc rId="911" sId="5">
    <oc r="F214">
      <f>(F208+F209)*(PB!G4+PB!G6)</f>
    </oc>
    <nc r="F214">
      <f>(F208+F209)*(PB!I4+PB!I6)</f>
    </nc>
  </rcc>
  <rcc rId="912" sId="5">
    <oc r="F224">
      <f>(F219+F220+F221)*(PB!G4+PB!G6)</f>
    </oc>
    <nc r="F224">
      <f>(F219+F220+F221)*(PB!I4+PB!I6)</f>
    </nc>
  </rcc>
  <rcc rId="913" sId="5">
    <oc r="F240">
      <f>F235*(PB!G4+PB!G6)</f>
    </oc>
    <nc r="F240">
      <f>F235*(PB!I4+PB!I6)</f>
    </nc>
  </rcc>
  <rcc rId="914" sId="5">
    <oc r="F250">
      <f>F245*(PB!G4+PB!G6)</f>
    </oc>
    <nc r="F250">
      <f>F245*(PB!I4+PB!I6)</f>
    </nc>
  </rcc>
  <rcc rId="915" sId="5">
    <oc r="F270">
      <f>(F255+F256+F258+F257+F267)*(PB!E4+PB!E6)</f>
    </oc>
    <nc r="F270">
      <f>(F255+F256+F258+F257+F267)*(PB!I4+PB!I6)</f>
    </nc>
  </rcc>
  <rcc rId="916" sId="5">
    <oc r="F296">
      <f>(F289+F290+F291)*(PB!G4+PB!G6)</f>
    </oc>
    <nc r="F296">
      <f>(F289+F290+F291)*(PB!I4+PB!I6)</f>
    </nc>
  </rcc>
  <rcc rId="917" sId="5">
    <oc r="F309">
      <f>(F300+F301)*(PB!G4+PB!G6)</f>
    </oc>
    <nc r="F309">
      <f>(F300+F301)*(PB!I4+PB!I6)</f>
    </nc>
  </rcc>
  <rcc rId="918" sId="5">
    <oc r="D309">
      <f>'Bdg14-15'!F310</f>
    </oc>
    <nc r="D309">
      <f>(D300+D301)*(PB!G4+PB!G6)</f>
    </nc>
  </rcc>
  <rfmt sheetId="5" sqref="D309" start="0" length="2147483647">
    <dxf>
      <font>
        <color theme="4" tint="-0.249977111117893"/>
      </font>
    </dxf>
  </rfmt>
  <rcc rId="919" sId="5">
    <oc r="F418">
      <f>(F410+F411)*(PB!G4+PB!G6)</f>
    </oc>
    <nc r="F418">
      <f>(F410+F411)*(PB!I4+PB!I6)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546" sId="5">
    <oc r="A340" t="inlineStr">
      <is>
        <t>** Transfer  from Reserve will be made in the amount of $76,408.86 as needed**</t>
      </is>
    </oc>
    <nc r="A340" t="inlineStr">
      <is>
        <t>** Transfer  from Reserve will be made  as needed**</t>
      </is>
    </nc>
  </rcc>
  <rcc rId="1547" sId="5">
    <oc r="A396" t="inlineStr">
      <is>
        <t>** Transfer  from Reserve will be made in the amount of $2,289.77 as needed**</t>
      </is>
    </oc>
    <nc r="A396" t="inlineStr">
      <is>
        <t>** Transfer  from Reserve will be made needed**</t>
      </is>
    </nc>
  </rcc>
  <rcc rId="1548" sId="5">
    <oc r="A449" t="inlineStr">
      <is>
        <t>** Transfer  from Reserve will be made in the amount of $223,433.93 as needed**</t>
      </is>
    </oc>
    <nc r="A449" t="inlineStr">
      <is>
        <t>** Transfer  from Reserve will be made as needed**</t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545" sId="5">
    <oc r="A340" t="inlineStr">
      <is>
        <t>** Transfer  from Reserve will be made in the amount of $59,908.86 as needed**</t>
      </is>
    </oc>
    <nc r="A340" t="inlineStr">
      <is>
        <t>** Transfer  from Reserve will be made in the amount of $76,408.86 as needed**</t>
      </is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12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" sId="5">
    <nc r="F470">
      <f>(F462+F463+F464)*(PB!I4+PB!I6)</f>
    </nc>
  </rcc>
  <rfmt sheetId="5" sqref="D470:F470" start="0" length="2147483647">
    <dxf>
      <font>
        <color theme="4" tint="-0.249977111117893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>
  <rcc rId="1543" sId="5" numFmtId="34">
    <nc r="E195">
      <v>8500</v>
    </nc>
  </rcc>
  <rcc rId="1544" sId="5" numFmtId="34">
    <nc r="E197">
      <v>4000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1" sId="5">
    <oc r="F418">
      <f>(F410+F411)*(PB!I4+PB!I6)</f>
    </oc>
    <nc r="F418">
      <f>(F410+F411+F412)*(PB!I4+PB!I6)</f>
    </nc>
  </rcc>
  <rcc rId="922" sId="5" odxf="1" dxf="1">
    <nc r="F524">
      <f>(F516+F517+F518)*(PB!I110+PB!I112)</f>
    </nc>
    <odxf>
      <font>
        <sz val="10"/>
        <name val="Times New Roman"/>
        <scheme val="none"/>
      </font>
    </odxf>
    <ndxf>
      <font>
        <sz val="10"/>
        <color theme="4" tint="-0.249977111117893"/>
        <name val="Times New Roman"/>
        <scheme val="none"/>
      </font>
    </ndxf>
  </rcc>
  <rcc rId="923" sId="5" odxf="1" dxf="1">
    <nc r="F577">
      <f>(F569+F570+F571)*(PB!I163+PB!I165)</f>
    </nc>
    <odxf>
      <font>
        <sz val="10"/>
        <name val="Times New Roman"/>
        <scheme val="none"/>
      </font>
    </odxf>
    <ndxf>
      <font>
        <sz val="10"/>
        <color theme="4" tint="-0.249977111117893"/>
        <name val="Times New Roman"/>
        <scheme val="none"/>
      </font>
    </ndxf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" sId="5">
    <oc r="F354">
      <f>F352*(PB!G4+PB!G6)</f>
    </oc>
    <nc r="F354">
      <f>F352*(PB!I4+PB!I6)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559" sId="5">
    <oc r="B271" t="inlineStr">
      <is>
        <t>Equipment Reapir</t>
      </is>
    </oc>
    <nc r="B271" t="inlineStr">
      <is>
        <t>Equipment Reapair</t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54" sId="5">
    <oc r="I195" t="inlineStr">
      <is>
        <t xml:space="preserve">        ?</t>
      </is>
    </oc>
    <nc r="I195"/>
  </rcc>
  <rcc rId="1555" sId="5">
    <oc r="I197" t="inlineStr">
      <is>
        <t xml:space="preserve">        ?</t>
      </is>
    </oc>
    <nc r="I197"/>
  </rcc>
  <rcc rId="1556" sId="5" numFmtId="34">
    <oc r="E372">
      <v>560.84</v>
    </oc>
    <nc r="E372">
      <v>831</v>
    </nc>
  </rcc>
  <rcc rId="1557" sId="5" numFmtId="34">
    <oc r="E380">
      <v>500</v>
    </oc>
    <nc r="E380">
      <f>500+780</f>
    </nc>
  </rcc>
  <rcc rId="1558" sId="5">
    <oc r="B90" t="inlineStr">
      <is>
        <t>Justice Court Secruity</t>
      </is>
    </oc>
    <nc r="B90" t="inlineStr">
      <is>
        <t>Justice Court Security</t>
      </is>
    </nc>
  </rcc>
</revisions>
</file>

<file path=xl/revisions/revisionLog1511.xml><?xml version="1.0" encoding="utf-8"?>
<revisions xmlns="http://schemas.openxmlformats.org/spreadsheetml/2006/main" xmlns:r="http://schemas.openxmlformats.org/officeDocument/2006/relationships">
  <rcc rId="1549" sId="5">
    <oc r="A396" t="inlineStr">
      <is>
        <t>** Transfer  from Reserve will be made needed**</t>
      </is>
    </oc>
    <nc r="A396" t="inlineStr">
      <is>
        <t>** Transfer  from Reserve will be made as needed**</t>
      </is>
    </nc>
  </rcc>
  <rcc rId="1550" sId="5">
    <oc r="A340" t="inlineStr">
      <is>
        <t>** Transfer  from Reserve will be made  as needed**</t>
      </is>
    </oc>
    <nc r="A340" t="inlineStr">
      <is>
        <t>** Transfer  from Reserve will be made as needed**</t>
      </is>
    </nc>
  </rcc>
  <rcc rId="1551" sId="5">
    <oc r="A502" t="inlineStr">
      <is>
        <t>** Transfer  from Reserve will be made in the amount of $51,921.53 as needed**</t>
      </is>
    </oc>
    <nc r="A502" t="inlineStr">
      <is>
        <t>** Transfer  from Reserve will be made as needed**</t>
      </is>
    </nc>
  </rcc>
  <rcc rId="1552" sId="5">
    <oc r="A556" t="inlineStr">
      <is>
        <t>** Transfer  from Reserve will be made in the amount of $13, 534.73 as needed**</t>
      </is>
    </oc>
    <nc r="A556" t="inlineStr">
      <is>
        <t>** Transfer  from Reserve will be made  as needed**</t>
      </is>
    </nc>
  </rcc>
  <rcc rId="1553" sId="5">
    <oc r="A615" t="inlineStr">
      <is>
        <t>** Transfer  from Reserve will be made in the amount of $39,121.32 as needed**</t>
      </is>
    </oc>
    <nc r="A615" t="inlineStr">
      <is>
        <t>** Transfer  from Reserve will be made as needed**</t>
      </is>
    </nc>
  </rcc>
</revisions>
</file>

<file path=xl/revisions/revisionLog15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5" sId="5">
    <oc r="S175">
      <f>(F176+F177+F178)*(PB!G4+PB!G6)</f>
    </oc>
    <nc r="S175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" sId="3" numFmtId="34">
    <oc r="F213">
      <v>32992.870000000003</v>
    </oc>
    <nc r="F213">
      <v>33488.54</v>
    </nc>
  </rcc>
  <rcc rId="928" sId="5" numFmtId="34">
    <oc r="D213">
      <f>'Bdg14-15'!F213</f>
    </oc>
    <nc r="D213">
      <v>32992.870000000003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9" sId="3" numFmtId="34">
    <oc r="F102">
      <v>38333</v>
    </oc>
    <nc r="F102">
      <v>48533</v>
    </nc>
  </rcc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1" sId="3" numFmtId="34">
    <oc r="F98">
      <v>1750</v>
    </oc>
    <nc r="F98">
      <v>5000</v>
    </nc>
  </rcc>
  <rcc rId="932" sId="3" numFmtId="34">
    <oc r="F151">
      <v>4000</v>
    </oc>
    <nc r="F151">
      <v>2000</v>
    </nc>
  </rcc>
  <rcc rId="933" sId="3" numFmtId="34">
    <oc r="F156">
      <v>250</v>
    </oc>
    <nc r="F156">
      <v>2000</v>
    </nc>
  </rcc>
  <rcc rId="934" sId="5" numFmtId="34">
    <nc r="D98">
      <v>1750</v>
    </nc>
  </rcc>
  <rcc rId="935" sId="5" numFmtId="34">
    <nc r="F98">
      <v>5000</v>
    </nc>
  </rcc>
  <rcc rId="936" sId="5" numFmtId="34">
    <oc r="D151">
      <f>'Bdg14-15'!F151</f>
    </oc>
    <nc r="D151">
      <v>4000</v>
    </nc>
  </rcc>
  <rcc rId="937" sId="5" numFmtId="34">
    <oc r="F151">
      <v>2500</v>
    </oc>
    <nc r="F151">
      <v>2000</v>
    </nc>
  </rcc>
  <rcc rId="938" sId="5" numFmtId="34">
    <nc r="F157">
      <v>10000</v>
    </nc>
  </rcc>
  <rcc rId="939" sId="5" numFmtId="34">
    <oc r="D129">
      <f>'Bdg14-15'!F129</f>
    </oc>
    <nc r="D129">
      <v>5200</v>
    </nc>
  </rcc>
  <rcc rId="940" sId="5" numFmtId="34">
    <oc r="D140">
      <f>'Bdg14-15'!F140</f>
    </oc>
    <nc r="D140">
      <v>10038.86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" sId="5" numFmtId="34">
    <oc r="D15">
      <f>ROUND( (D11*D14),0)</f>
    </oc>
    <nc r="D15">
      <v>943780</v>
    </nc>
  </rcc>
  <rcc rId="942" sId="5" numFmtId="34">
    <oc r="F10">
      <v>6.0000000000000001E-3</v>
    </oc>
    <nc r="F10">
      <v>5.7000000000000002E-3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" sId="5" numFmtId="34">
    <oc r="D129">
      <v>5200</v>
    </oc>
    <nc r="D129">
      <v>6000</v>
    </nc>
  </rcc>
  <rcc rId="944" sId="5" numFmtId="34">
    <oc r="D140">
      <v>10038.86</v>
    </oc>
    <nc r="D140">
      <v>10437.81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5" sId="5" numFmtId="34">
    <oc r="F153">
      <v>2000</v>
    </oc>
    <nc r="F153">
      <v>2250</v>
    </nc>
  </rcc>
  <rcc rId="946" sId="5" numFmtId="34">
    <oc r="D156">
      <f>'Bdg14-15'!F156</f>
    </oc>
    <nc r="D156">
      <v>250</v>
    </nc>
  </rcc>
  <rcc rId="947" sId="5" numFmtId="34">
    <oc r="F163">
      <v>15000</v>
    </oc>
    <nc r="F163">
      <v>25000</v>
    </nc>
  </rcc>
  <rcc rId="948" sId="5">
    <oc r="H182">
      <f>IF(D182&lt;S175,"Increased","Decreased")</f>
    </oc>
    <nc r="H182">
      <f>IF(D182&lt;F175,"Increased","Decreased")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9" sId="5">
    <oc r="H182">
      <f>IF(D182&lt;F175,"Increased","Decreased")</f>
    </oc>
    <nc r="H182">
      <f>IF(D182&lt;F182,"Increased","Decreased")</f>
    </nc>
  </rcc>
  <rcc rId="950" sId="5" numFmtId="34">
    <oc r="D214">
      <f>(D208+D209)*(PB!E4+PB!E6)</f>
    </oc>
    <nc r="D214">
      <v>5163.71</v>
    </nc>
  </rcc>
  <rcc rId="951" sId="5" numFmtId="34">
    <oc r="D203">
      <f>(D200)*(PB!E4+PB!E6)</f>
    </oc>
    <nc r="D203">
      <v>4409.1499999999996</v>
    </nc>
  </rcc>
  <rcc rId="952" sId="5" numFmtId="34">
    <oc r="D224">
      <f>(D219+D220+D221)*(PB!E4+PB!E6)</f>
    </oc>
    <nc r="D224">
      <v>9933.6299999999992</v>
    </nc>
  </rcc>
  <rcc rId="953" sId="5" numFmtId="34">
    <oc r="D182">
      <f>(D176+D178+D177)*(PB!G4+PB!G6)</f>
    </oc>
    <nc r="D182">
      <v>7511.33</v>
    </nc>
  </rcc>
  <rcc rId="954" sId="5" numFmtId="34">
    <oc r="D240">
      <f>D235*(PB!E4+PB!E6)</f>
    </oc>
    <nc r="D240">
      <v>3971.97</v>
    </nc>
  </rcc>
  <rcc rId="955" sId="5" numFmtId="34">
    <oc r="D250">
      <f>D245*(PB!E4+PB!E6)</f>
    </oc>
    <nc r="D250">
      <v>3013.21</v>
    </nc>
  </rcc>
  <rcc rId="956" sId="5" numFmtId="34">
    <oc r="F270">
      <f>(F255+F256+F258+F257+F267)*(PB!I4+PB!I6)</f>
    </oc>
    <nc r="F270">
      <v>17813.36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" sId="5" numFmtId="34">
    <nc r="F292">
      <v>11000</v>
    </nc>
  </rcc>
  <rcc rId="958" sId="5" numFmtId="34">
    <nc r="F294">
      <v>700</v>
    </nc>
  </rcc>
  <rcc rId="959" sId="5" numFmtId="34">
    <nc r="F295">
      <v>200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" sId="5" numFmtId="34">
    <oc r="D309">
      <f>(D300+D301)*(PB!G4+PB!G6)</f>
    </oc>
    <nc r="D309">
      <v>1611.3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" sId="5" numFmtId="34">
    <oc r="F300">
      <v>5500</v>
    </oc>
    <nc r="F300">
      <v>6000</v>
    </nc>
  </rcc>
  <rcc rId="962" sId="5" numFmtId="34">
    <oc r="D296">
      <f>(D289+D290+D291)*(PB!E4+PB!E6)</f>
    </oc>
    <nc r="D296">
      <v>4189.38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" sId="5">
    <nc r="D319">
      <f>D317-D318</f>
    </nc>
  </rcc>
  <rcc rId="964" sId="5">
    <oc r="B320" t="inlineStr">
      <is>
        <t xml:space="preserve">Transfer for C.D. </t>
      </is>
    </oc>
    <nc r="B320" t="inlineStr">
      <is>
        <t xml:space="preserve">Transfer fromC.D. </t>
      </is>
    </nc>
  </rcc>
  <rcc rId="965" sId="5">
    <nc r="F319">
      <f>F317-F318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6" sId="5" ref="C1:C1048576" action="deleteCol">
    <undo index="0" exp="area" ref3D="1" dr="$D$1:$D$1048576" dn="cookies"/>
    <rfmt sheetId="5" xfDxf="1" sqref="C1:C1048576" start="0" length="0">
      <dxf>
        <font>
          <sz val="8"/>
          <name val="Times New Roman"/>
          <scheme val="none"/>
        </font>
        <alignment horizontal="center" readingOrder="0"/>
      </dxf>
    </rfmt>
    <rfmt sheetId="5" sqref="C1" start="0" length="0">
      <dxf>
        <font>
          <b/>
          <sz val="18"/>
          <name val="Times New Roman"/>
          <scheme val="none"/>
        </font>
        <alignment vertical="center" readingOrder="0"/>
      </dxf>
    </rfmt>
    <rfmt sheetId="5" sqref="C3" start="0" length="0">
      <dxf>
        <font>
          <b/>
          <i/>
          <sz val="9"/>
          <name val="Times New Roman"/>
          <scheme val="none"/>
        </font>
        <alignment readingOrder="0"/>
      </dxf>
    </rfmt>
    <rfmt sheetId="5" sqref="C5" start="0" length="0">
      <dxf>
        <font>
          <b/>
          <sz val="8"/>
          <name val="Times New Roman"/>
          <scheme val="none"/>
        </font>
      </dxf>
    </rfmt>
    <rfmt sheetId="5" sqref="C11" start="0" length="0">
      <dxf>
        <font>
          <sz val="10"/>
          <name val="Times New Roman"/>
          <scheme val="none"/>
        </font>
        <alignment horizontal="left" readingOrder="0"/>
      </dxf>
    </rfmt>
    <rfmt sheetId="5" sqref="C21" start="0" length="0">
      <dxf>
        <font>
          <b/>
          <sz val="10"/>
          <name val="Times New Roman"/>
          <scheme val="none"/>
        </font>
        <alignment horizontal="left" readingOrder="0"/>
      </dxf>
    </rfmt>
    <rfmt sheetId="5" sqref="C32" start="0" length="0">
      <dxf>
        <font>
          <sz val="10"/>
          <name val="Times New Roman"/>
          <scheme val="none"/>
        </font>
      </dxf>
    </rfmt>
    <rfmt sheetId="5" sqref="C33" start="0" length="0">
      <dxf>
        <font>
          <sz val="10"/>
          <name val="Times New Roman"/>
          <scheme val="none"/>
        </font>
      </dxf>
    </rfmt>
    <rfmt sheetId="5" sqref="C34" start="0" length="0">
      <dxf>
        <font>
          <sz val="10"/>
          <name val="Times New Roman"/>
          <scheme val="none"/>
        </font>
      </dxf>
    </rfmt>
    <rfmt sheetId="5" sqref="C35" start="0" length="0">
      <dxf>
        <font>
          <sz val="10"/>
          <name val="Times New Roman"/>
          <scheme val="none"/>
        </font>
      </dxf>
    </rfmt>
    <rfmt sheetId="5" sqref="C36" start="0" length="0">
      <dxf>
        <font>
          <sz val="10"/>
          <name val="Times New Roman"/>
          <scheme val="none"/>
        </font>
      </dxf>
    </rfmt>
    <rfmt sheetId="5" sqref="C37" start="0" length="0">
      <dxf>
        <font>
          <sz val="10"/>
          <name val="Times New Roman"/>
          <scheme val="none"/>
        </font>
      </dxf>
    </rfmt>
    <rfmt sheetId="5" sqref="C40" start="0" length="0">
      <dxf>
        <font>
          <sz val="10"/>
          <name val="Times New Roman"/>
          <scheme val="none"/>
        </font>
      </dxf>
    </rfmt>
    <rfmt sheetId="5" sqref="C41" start="0" length="0">
      <dxf>
        <font>
          <sz val="10"/>
          <name val="Times New Roman"/>
          <scheme val="none"/>
        </font>
      </dxf>
    </rfmt>
    <rfmt sheetId="5" sqref="C42" start="0" length="0">
      <dxf>
        <font>
          <sz val="10"/>
          <name val="Times New Roman"/>
          <scheme val="none"/>
        </font>
      </dxf>
    </rfmt>
    <rfmt sheetId="5" sqref="C43" start="0" length="0">
      <dxf>
        <font>
          <sz val="10"/>
          <name val="Times New Roman"/>
          <scheme val="none"/>
        </font>
      </dxf>
    </rfmt>
    <rfmt sheetId="5" sqref="C44" start="0" length="0">
      <dxf>
        <font>
          <sz val="10"/>
          <name val="Times New Roman"/>
          <scheme val="none"/>
        </font>
      </dxf>
    </rfmt>
    <rfmt sheetId="5" sqref="C45" start="0" length="0">
      <dxf>
        <font>
          <sz val="10"/>
          <name val="Times New Roman"/>
          <scheme val="none"/>
        </font>
      </dxf>
    </rfmt>
    <rfmt sheetId="5" sqref="C46" start="0" length="0">
      <dxf>
        <font>
          <sz val="10"/>
          <name val="Times New Roman"/>
          <scheme val="none"/>
        </font>
      </dxf>
    </rfmt>
    <rfmt sheetId="5" sqref="C47" start="0" length="0">
      <dxf>
        <font>
          <sz val="10"/>
          <name val="Times New Roman"/>
          <scheme val="none"/>
        </font>
      </dxf>
    </rfmt>
    <rfmt sheetId="5" sqref="C48" start="0" length="0">
      <dxf>
        <font>
          <sz val="10"/>
          <name val="Times New Roman"/>
          <scheme val="none"/>
        </font>
      </dxf>
    </rfmt>
    <rfmt sheetId="5" sqref="C49" start="0" length="0">
      <dxf>
        <font>
          <sz val="10"/>
          <name val="Times New Roman"/>
          <scheme val="none"/>
        </font>
      </dxf>
    </rfmt>
    <rfmt sheetId="5" sqref="C50" start="0" length="0">
      <dxf>
        <font>
          <sz val="10"/>
          <name val="Times New Roman"/>
          <scheme val="none"/>
        </font>
      </dxf>
    </rfmt>
    <rfmt sheetId="5" sqref="C51" start="0" length="0">
      <dxf>
        <font>
          <i/>
          <sz val="8"/>
          <name val="Times New Roman"/>
          <scheme val="none"/>
        </font>
      </dxf>
    </rfmt>
    <rfmt sheetId="5" sqref="C59" start="0" length="0">
      <dxf>
        <font>
          <b/>
          <sz val="8"/>
          <name val="Times New Roman"/>
          <scheme val="none"/>
        </font>
      </dxf>
    </rfmt>
    <rfmt sheetId="5" sqref="C61" start="0" length="0">
      <dxf>
        <font>
          <sz val="10"/>
          <name val="Times New Roman"/>
          <scheme val="none"/>
        </font>
      </dxf>
    </rfmt>
    <rfmt sheetId="5" sqref="C62" start="0" length="0">
      <dxf>
        <font>
          <sz val="10"/>
          <name val="Times New Roman"/>
          <scheme val="none"/>
        </font>
      </dxf>
    </rfmt>
    <rfmt sheetId="5" sqref="C63" start="0" length="0">
      <dxf>
        <font>
          <sz val="10"/>
          <name val="Times New Roman"/>
          <scheme val="none"/>
        </font>
      </dxf>
    </rfmt>
    <rfmt sheetId="5" sqref="C64" start="0" length="0">
      <dxf>
        <font>
          <sz val="10"/>
          <name val="Times New Roman"/>
          <scheme val="none"/>
        </font>
      </dxf>
    </rfmt>
    <rfmt sheetId="5" sqref="C65" start="0" length="0">
      <dxf>
        <font>
          <sz val="10"/>
          <name val="Times New Roman"/>
          <scheme val="none"/>
        </font>
      </dxf>
    </rfmt>
    <rfmt sheetId="5" sqref="C66" start="0" length="0">
      <dxf>
        <font>
          <sz val="10"/>
          <name val="Times New Roman"/>
          <scheme val="none"/>
        </font>
      </dxf>
    </rfmt>
    <rfmt sheetId="5" sqref="C67" start="0" length="0">
      <dxf>
        <font>
          <sz val="10"/>
          <name val="Times New Roman"/>
          <scheme val="none"/>
        </font>
      </dxf>
    </rfmt>
    <rfmt sheetId="5" sqref="C69" start="0" length="0">
      <dxf>
        <font>
          <b/>
          <sz val="8"/>
          <name val="Times New Roman"/>
          <scheme val="none"/>
        </font>
      </dxf>
    </rfmt>
    <rfmt sheetId="5" sqref="C70" start="0" length="0">
      <dxf>
        <font>
          <sz val="10"/>
          <name val="Times New Roman"/>
          <scheme val="none"/>
        </font>
      </dxf>
    </rfmt>
    <rfmt sheetId="5" sqref="C71" start="0" length="0">
      <dxf>
        <font>
          <sz val="10"/>
          <name val="Times New Roman"/>
          <scheme val="none"/>
        </font>
      </dxf>
    </rfmt>
    <rfmt sheetId="5" sqref="C72" start="0" length="0">
      <dxf>
        <font>
          <sz val="10"/>
          <name val="Times New Roman"/>
          <scheme val="none"/>
        </font>
      </dxf>
    </rfmt>
    <rfmt sheetId="5" sqref="C73" start="0" length="0">
      <dxf>
        <font>
          <sz val="10"/>
          <name val="Times New Roman"/>
          <scheme val="none"/>
        </font>
      </dxf>
    </rfmt>
    <rfmt sheetId="5" sqref="C74" start="0" length="0">
      <dxf>
        <font>
          <sz val="10"/>
          <name val="Times New Roman"/>
          <scheme val="none"/>
        </font>
      </dxf>
    </rfmt>
    <rfmt sheetId="5" sqref="C75" start="0" length="0">
      <dxf>
        <font>
          <sz val="10"/>
          <name val="Times New Roman"/>
          <scheme val="none"/>
        </font>
      </dxf>
    </rfmt>
    <rfmt sheetId="5" sqref="C76" start="0" length="0">
      <dxf>
        <font>
          <sz val="10"/>
          <name val="Times New Roman"/>
          <scheme val="none"/>
        </font>
      </dxf>
    </rfmt>
    <rfmt sheetId="5" sqref="C77" start="0" length="0">
      <dxf>
        <font>
          <sz val="10"/>
          <name val="Times New Roman"/>
          <scheme val="none"/>
        </font>
      </dxf>
    </rfmt>
    <rfmt sheetId="5" sqref="C78" start="0" length="0">
      <dxf>
        <font>
          <sz val="10"/>
          <name val="Times New Roman"/>
          <scheme val="none"/>
        </font>
      </dxf>
    </rfmt>
    <rfmt sheetId="5" sqref="C79" start="0" length="0">
      <dxf>
        <font>
          <sz val="10"/>
          <name val="Times New Roman"/>
          <scheme val="none"/>
        </font>
      </dxf>
    </rfmt>
    <rfmt sheetId="5" sqref="C80" start="0" length="0">
      <dxf>
        <font>
          <sz val="10"/>
          <name val="Times New Roman"/>
          <scheme val="none"/>
        </font>
      </dxf>
    </rfmt>
    <rfmt sheetId="5" sqref="C81" start="0" length="0">
      <dxf>
        <font>
          <sz val="10"/>
          <name val="Times New Roman"/>
          <scheme val="none"/>
        </font>
      </dxf>
    </rfmt>
    <rfmt sheetId="5" sqref="C82" start="0" length="0">
      <dxf>
        <font>
          <sz val="10"/>
          <name val="Times New Roman"/>
          <scheme val="none"/>
        </font>
      </dxf>
    </rfmt>
    <rfmt sheetId="5" sqref="C83" start="0" length="0">
      <dxf>
        <font>
          <sz val="10"/>
          <name val="Times New Roman"/>
          <scheme val="none"/>
        </font>
      </dxf>
    </rfmt>
    <rfmt sheetId="5" sqref="C84" start="0" length="0">
      <dxf>
        <font>
          <sz val="10"/>
          <name val="Times New Roman"/>
          <scheme val="none"/>
        </font>
      </dxf>
    </rfmt>
    <rfmt sheetId="5" sqref="C85" start="0" length="0">
      <dxf>
        <font>
          <sz val="10"/>
          <name val="Times New Roman"/>
          <scheme val="none"/>
        </font>
      </dxf>
    </rfmt>
    <rfmt sheetId="5" sqref="C86" start="0" length="0">
      <dxf>
        <font>
          <sz val="10"/>
          <name val="Times New Roman"/>
          <scheme val="none"/>
        </font>
      </dxf>
    </rfmt>
    <rfmt sheetId="5" sqref="C87" start="0" length="0">
      <dxf>
        <font>
          <sz val="10"/>
          <name val="Times New Roman"/>
          <scheme val="none"/>
        </font>
      </dxf>
    </rfmt>
    <rfmt sheetId="5" sqref="C88" start="0" length="0">
      <dxf>
        <font>
          <sz val="10"/>
          <name val="Times New Roman"/>
          <scheme val="none"/>
        </font>
      </dxf>
    </rfmt>
    <rfmt sheetId="5" sqref="C89" start="0" length="0">
      <dxf>
        <font>
          <b/>
          <sz val="8"/>
          <name val="Times New Roman"/>
          <scheme val="none"/>
        </font>
      </dxf>
    </rfmt>
    <rfmt sheetId="5" sqref="C90" start="0" length="0">
      <dxf>
        <font>
          <sz val="10"/>
          <name val="Times New Roman"/>
          <scheme val="none"/>
        </font>
      </dxf>
    </rfmt>
    <rfmt sheetId="5" sqref="C91" start="0" length="0">
      <dxf>
        <font>
          <sz val="10"/>
          <name val="Times New Roman"/>
          <scheme val="none"/>
        </font>
      </dxf>
    </rfmt>
    <rfmt sheetId="5" sqref="C92" start="0" length="0">
      <dxf>
        <font>
          <sz val="10"/>
          <name val="Times New Roman"/>
          <scheme val="none"/>
        </font>
      </dxf>
    </rfmt>
    <rfmt sheetId="5" sqref="C93" start="0" length="0">
      <dxf>
        <font>
          <sz val="10"/>
          <name val="Times New Roman"/>
          <scheme val="none"/>
        </font>
      </dxf>
    </rfmt>
    <rfmt sheetId="5" sqref="C94" start="0" length="0">
      <dxf>
        <font>
          <sz val="10"/>
          <name val="Times New Roman"/>
          <scheme val="none"/>
        </font>
      </dxf>
    </rfmt>
    <rfmt sheetId="5" sqref="C95" start="0" length="0">
      <dxf>
        <font>
          <sz val="10"/>
          <name val="Times New Roman"/>
          <scheme val="none"/>
        </font>
      </dxf>
    </rfmt>
    <rfmt sheetId="5" sqref="C96" start="0" length="0">
      <dxf>
        <font>
          <sz val="10"/>
          <name val="Times New Roman"/>
          <scheme val="none"/>
        </font>
      </dxf>
    </rfmt>
    <rfmt sheetId="5" sqref="C97" start="0" length="0">
      <dxf>
        <font>
          <sz val="10"/>
          <name val="Times New Roman"/>
          <scheme val="none"/>
        </font>
      </dxf>
    </rfmt>
    <rfmt sheetId="5" sqref="C98" start="0" length="0">
      <dxf>
        <font>
          <sz val="10"/>
          <name val="Times New Roman"/>
          <scheme val="none"/>
        </font>
      </dxf>
    </rfmt>
    <rfmt sheetId="5" sqref="C99" start="0" length="0">
      <dxf>
        <font>
          <sz val="10"/>
          <name val="Times New Roman"/>
          <scheme val="none"/>
        </font>
      </dxf>
    </rfmt>
    <rfmt sheetId="5" sqref="C100" start="0" length="0">
      <dxf>
        <font>
          <sz val="10"/>
          <name val="Times New Roman"/>
          <scheme val="none"/>
        </font>
      </dxf>
    </rfmt>
    <rfmt sheetId="5" sqref="C101" start="0" length="0">
      <dxf>
        <font>
          <sz val="10"/>
          <name val="Times New Roman"/>
          <scheme val="none"/>
        </font>
      </dxf>
    </rfmt>
    <rfmt sheetId="5" sqref="C102" start="0" length="0">
      <dxf>
        <font>
          <sz val="10"/>
          <name val="Times New Roman"/>
          <scheme val="none"/>
        </font>
      </dxf>
    </rfmt>
    <rfmt sheetId="5" sqref="C103" start="0" length="0">
      <dxf>
        <font>
          <sz val="10"/>
          <name val="Times New Roman"/>
          <scheme val="none"/>
        </font>
      </dxf>
    </rfmt>
    <rfmt sheetId="5" sqref="C104" start="0" length="0">
      <dxf>
        <font>
          <sz val="10"/>
          <name val="Times New Roman"/>
          <scheme val="none"/>
        </font>
      </dxf>
    </rfmt>
    <rfmt sheetId="5" sqref="C105" start="0" length="0">
      <dxf>
        <font>
          <sz val="10"/>
          <name val="Times New Roman"/>
          <scheme val="none"/>
        </font>
      </dxf>
    </rfmt>
    <rfmt sheetId="5" sqref="C106" start="0" length="0">
      <dxf>
        <font>
          <i/>
          <sz val="8"/>
          <name val="Times New Roman"/>
          <scheme val="none"/>
        </font>
      </dxf>
    </rfmt>
    <rfmt sheetId="5" sqref="C116" start="0" length="0">
      <dxf>
        <font>
          <b/>
          <sz val="8"/>
          <name val="Times New Roman"/>
          <scheme val="none"/>
        </font>
      </dxf>
    </rfmt>
    <rfmt sheetId="5" sqref="C117" start="0" length="0">
      <dxf>
        <font>
          <b/>
          <sz val="8"/>
          <name val="Times New Roman"/>
          <scheme val="none"/>
        </font>
      </dxf>
    </rfmt>
    <rfmt sheetId="5" s="1" sqref="C119" start="0" length="0">
      <dxf>
        <font>
          <b/>
          <sz val="8"/>
          <color theme="1"/>
          <name val="Times New Roman"/>
          <scheme val="none"/>
        </font>
        <numFmt numFmtId="35" formatCode="_(* #,##0.00_);_(* \(#,##0.00\);_(* &quot;-&quot;??_);_(@_)"/>
      </dxf>
    </rfmt>
    <rfmt sheetId="5" sqref="C120" start="0" length="0">
      <dxf>
        <font>
          <sz val="10"/>
          <name val="Times New Roman"/>
          <scheme val="none"/>
        </font>
      </dxf>
    </rfmt>
    <rfmt sheetId="5" sqref="C121" start="0" length="0">
      <dxf>
        <font>
          <sz val="10"/>
          <name val="Times New Roman"/>
          <scheme val="none"/>
        </font>
      </dxf>
    </rfmt>
    <rfmt sheetId="5" sqref="C122" start="0" length="0">
      <dxf>
        <font>
          <sz val="10"/>
          <name val="Times New Roman"/>
          <scheme val="none"/>
        </font>
      </dxf>
    </rfmt>
    <rfmt sheetId="5" sqref="C123" start="0" length="0">
      <dxf>
        <font>
          <sz val="10"/>
          <name val="Times New Roman"/>
          <scheme val="none"/>
        </font>
      </dxf>
    </rfmt>
    <rfmt sheetId="5" sqref="C124" start="0" length="0">
      <dxf>
        <font>
          <sz val="10"/>
          <name val="Times New Roman"/>
          <scheme val="none"/>
        </font>
      </dxf>
    </rfmt>
    <rfmt sheetId="5" sqref="C125" start="0" length="0">
      <dxf>
        <font>
          <sz val="10"/>
          <name val="Times New Roman"/>
          <scheme val="none"/>
        </font>
      </dxf>
    </rfmt>
    <rfmt sheetId="5" sqref="C126" start="0" length="0">
      <dxf>
        <font>
          <sz val="10"/>
          <name val="Times New Roman"/>
          <scheme val="none"/>
        </font>
      </dxf>
    </rfmt>
    <rfmt sheetId="5" sqref="C127" start="0" length="0">
      <dxf>
        <font>
          <sz val="10"/>
          <name val="Times New Roman"/>
          <scheme val="none"/>
        </font>
      </dxf>
    </rfmt>
    <rfmt sheetId="5" sqref="C128" start="0" length="0">
      <dxf>
        <font>
          <sz val="10"/>
          <name val="Times New Roman"/>
          <scheme val="none"/>
        </font>
      </dxf>
    </rfmt>
    <rfmt sheetId="5" sqref="C129" start="0" length="0">
      <dxf>
        <font>
          <sz val="10"/>
          <name val="Times New Roman"/>
          <scheme val="none"/>
        </font>
      </dxf>
    </rfmt>
    <rfmt sheetId="5" sqref="C130" start="0" length="0">
      <dxf>
        <font>
          <sz val="10"/>
          <name val="Times New Roman"/>
          <scheme val="none"/>
        </font>
      </dxf>
    </rfmt>
    <rfmt sheetId="5" sqref="C131" start="0" length="0">
      <dxf>
        <font>
          <sz val="10"/>
          <name val="Times New Roman"/>
          <scheme val="none"/>
        </font>
      </dxf>
    </rfmt>
    <rfmt sheetId="5" sqref="C132" start="0" length="0">
      <dxf>
        <font>
          <sz val="10"/>
          <name val="Times New Roman"/>
          <scheme val="none"/>
        </font>
      </dxf>
    </rfmt>
    <rfmt sheetId="5" sqref="C133" start="0" length="0">
      <dxf>
        <font>
          <sz val="10"/>
          <name val="Times New Roman"/>
          <scheme val="none"/>
        </font>
      </dxf>
    </rfmt>
    <rfmt sheetId="5" sqref="C134" start="0" length="0">
      <dxf>
        <font>
          <sz val="10"/>
          <name val="Times New Roman"/>
          <scheme val="none"/>
        </font>
      </dxf>
    </rfmt>
    <rfmt sheetId="5" sqref="C135" start="0" length="0">
      <dxf>
        <font>
          <sz val="10"/>
          <name val="Times New Roman"/>
          <scheme val="none"/>
        </font>
      </dxf>
    </rfmt>
    <rfmt sheetId="5" sqref="C136" start="0" length="0">
      <dxf>
        <font>
          <sz val="10"/>
          <name val="Times New Roman"/>
          <scheme val="none"/>
        </font>
      </dxf>
    </rfmt>
    <rfmt sheetId="5" sqref="C137" start="0" length="0">
      <dxf>
        <font>
          <b/>
          <i/>
          <sz val="8"/>
          <name val="Times New Roman"/>
          <scheme val="none"/>
        </font>
      </dxf>
    </rfmt>
    <rfmt sheetId="5" sqref="C139" start="0" length="0">
      <dxf>
        <font>
          <b/>
          <sz val="8"/>
          <name val="Times New Roman"/>
          <scheme val="none"/>
        </font>
      </dxf>
    </rfmt>
    <rfmt sheetId="5" sqref="C140" start="0" length="0">
      <dxf>
        <font>
          <sz val="10"/>
          <name val="Times New Roman"/>
          <scheme val="none"/>
        </font>
      </dxf>
    </rfmt>
    <rfmt sheetId="5" sqref="C141" start="0" length="0">
      <dxf>
        <font>
          <sz val="10"/>
          <name val="Times New Roman"/>
          <scheme val="none"/>
        </font>
      </dxf>
    </rfmt>
    <rfmt sheetId="5" sqref="C142" start="0" length="0">
      <dxf>
        <font>
          <b/>
          <i/>
          <sz val="8"/>
          <name val="Times New Roman"/>
          <scheme val="none"/>
        </font>
      </dxf>
    </rfmt>
    <rfmt sheetId="5" sqref="C144" start="0" length="0">
      <dxf>
        <font>
          <b/>
          <sz val="8"/>
          <name val="Times New Roman"/>
          <scheme val="none"/>
        </font>
      </dxf>
    </rfmt>
    <rfmt sheetId="5" sqref="C145" start="0" length="0">
      <dxf>
        <font>
          <sz val="10"/>
          <name val="Times New Roman"/>
          <scheme val="none"/>
        </font>
      </dxf>
    </rfmt>
    <rfmt sheetId="5" sqref="C146" start="0" length="0">
      <dxf>
        <font>
          <sz val="10"/>
          <name val="Times New Roman"/>
          <scheme val="none"/>
        </font>
      </dxf>
    </rfmt>
    <rfmt sheetId="5" sqref="C147" start="0" length="0">
      <dxf>
        <font>
          <b/>
          <i/>
          <sz val="8"/>
          <name val="Times New Roman"/>
          <scheme val="none"/>
        </font>
      </dxf>
    </rfmt>
    <rfmt sheetId="5" sqref="C149" start="0" length="0">
      <dxf>
        <font>
          <b/>
          <sz val="8"/>
          <name val="Times New Roman"/>
          <scheme val="none"/>
        </font>
      </dxf>
    </rfmt>
    <rfmt sheetId="5" sqref="C150" start="0" length="0">
      <dxf>
        <font>
          <sz val="10"/>
          <name val="Times New Roman"/>
          <scheme val="none"/>
        </font>
      </dxf>
    </rfmt>
    <rfmt sheetId="5" sqref="C151" start="0" length="0">
      <dxf>
        <font>
          <sz val="10"/>
          <name val="Times New Roman"/>
          <scheme val="none"/>
        </font>
      </dxf>
    </rfmt>
    <rfmt sheetId="5" sqref="C152" start="0" length="0">
      <dxf>
        <font>
          <sz val="10"/>
          <name val="Times New Roman"/>
          <scheme val="none"/>
        </font>
      </dxf>
    </rfmt>
    <rfmt sheetId="5" sqref="C153" start="0" length="0">
      <dxf>
        <font>
          <sz val="10"/>
          <name val="Times New Roman"/>
          <scheme val="none"/>
        </font>
      </dxf>
    </rfmt>
    <rfmt sheetId="5" sqref="C154" start="0" length="0">
      <dxf>
        <font>
          <sz val="10"/>
          <name val="Times New Roman"/>
          <scheme val="none"/>
        </font>
      </dxf>
    </rfmt>
    <rfmt sheetId="5" sqref="C155" start="0" length="0">
      <dxf>
        <font>
          <sz val="10"/>
          <name val="Times New Roman"/>
          <scheme val="none"/>
        </font>
      </dxf>
    </rfmt>
    <rfmt sheetId="5" sqref="C156" start="0" length="0">
      <dxf>
        <font>
          <sz val="10"/>
          <name val="Times New Roman"/>
          <scheme val="none"/>
        </font>
      </dxf>
    </rfmt>
    <rfmt sheetId="5" sqref="C157" start="0" length="0">
      <dxf>
        <font>
          <sz val="10"/>
          <name val="Times New Roman"/>
          <scheme val="none"/>
        </font>
      </dxf>
    </rfmt>
    <rfmt sheetId="5" sqref="C158" start="0" length="0">
      <dxf>
        <font>
          <sz val="10"/>
          <name val="Times New Roman"/>
          <scheme val="none"/>
        </font>
      </dxf>
    </rfmt>
    <rfmt sheetId="5" sqref="C159" start="0" length="0">
      <dxf>
        <font>
          <sz val="10"/>
          <name val="Times New Roman"/>
          <scheme val="none"/>
        </font>
      </dxf>
    </rfmt>
    <rfmt sheetId="5" sqref="C160" start="0" length="0">
      <dxf>
        <font>
          <sz val="10"/>
          <name val="Times New Roman"/>
          <scheme val="none"/>
        </font>
      </dxf>
    </rfmt>
    <rfmt sheetId="5" sqref="C161" start="0" length="0">
      <dxf>
        <font>
          <sz val="10"/>
          <name val="Times New Roman"/>
          <scheme val="none"/>
        </font>
      </dxf>
    </rfmt>
    <rfmt sheetId="5" sqref="C162" start="0" length="0">
      <dxf>
        <font>
          <sz val="10"/>
          <name val="Times New Roman"/>
          <scheme val="none"/>
        </font>
      </dxf>
    </rfmt>
    <rfmt sheetId="5" sqref="C163" start="0" length="0">
      <dxf>
        <font>
          <sz val="10"/>
          <name val="Times New Roman"/>
          <scheme val="none"/>
        </font>
      </dxf>
    </rfmt>
    <rfmt sheetId="5" sqref="C164" start="0" length="0">
      <dxf>
        <font>
          <sz val="10"/>
          <name val="Times New Roman"/>
          <scheme val="none"/>
        </font>
      </dxf>
    </rfmt>
    <rfmt sheetId="5" sqref="C165" start="0" length="0">
      <dxf>
        <font>
          <sz val="10"/>
          <name val="Times New Roman"/>
          <scheme val="none"/>
        </font>
      </dxf>
    </rfmt>
    <rfmt sheetId="5" sqref="C166" start="0" length="0">
      <dxf>
        <font>
          <sz val="10"/>
          <name val="Times New Roman"/>
          <scheme val="none"/>
        </font>
      </dxf>
    </rfmt>
    <rfmt sheetId="5" sqref="C167" start="0" length="0">
      <dxf>
        <font>
          <b/>
          <i/>
          <sz val="8"/>
          <name val="Times New Roman"/>
          <scheme val="none"/>
        </font>
      </dxf>
    </rfmt>
    <rfmt sheetId="5" sqref="C169" start="0" length="0">
      <dxf>
        <font>
          <b/>
          <i/>
          <sz val="8"/>
          <name val="Times New Roman"/>
          <scheme val="none"/>
        </font>
      </dxf>
    </rfmt>
    <rfmt sheetId="5" sqref="C170" start="0" length="0">
      <dxf>
        <font>
          <b/>
          <i/>
          <sz val="8"/>
          <name val="Times New Roman"/>
          <scheme val="none"/>
        </font>
      </dxf>
    </rfmt>
    <rfmt sheetId="5" sqref="C171" start="0" length="0">
      <dxf>
        <font>
          <b/>
          <i/>
          <sz val="8"/>
          <name val="Times New Roman"/>
          <scheme val="none"/>
        </font>
      </dxf>
    </rfmt>
    <rfmt sheetId="5" sqref="C172" start="0" length="0">
      <dxf>
        <font>
          <b/>
          <i/>
          <sz val="8"/>
          <name val="Times New Roman"/>
          <scheme val="none"/>
        </font>
      </dxf>
    </rfmt>
    <rfmt sheetId="5" sqref="C174" start="0" length="0">
      <dxf>
        <font>
          <b/>
          <sz val="8"/>
          <name val="Times New Roman"/>
          <scheme val="none"/>
        </font>
      </dxf>
    </rfmt>
    <rfmt sheetId="5" sqref="C175" start="0" length="0">
      <dxf>
        <font>
          <b/>
          <sz val="8"/>
          <name val="Times New Roman"/>
          <scheme val="none"/>
        </font>
      </dxf>
    </rfmt>
    <rfmt sheetId="5" sqref="C176" start="0" length="0">
      <dxf>
        <font>
          <sz val="10"/>
          <name val="Times New Roman"/>
          <scheme val="none"/>
        </font>
      </dxf>
    </rfmt>
    <rfmt sheetId="5" sqref="C177" start="0" length="0">
      <dxf>
        <font>
          <sz val="10"/>
          <name val="Times New Roman"/>
          <scheme val="none"/>
        </font>
      </dxf>
    </rfmt>
    <rfmt sheetId="5" sqref="C178" start="0" length="0">
      <dxf>
        <font>
          <sz val="10"/>
          <name val="Times New Roman"/>
          <scheme val="none"/>
        </font>
      </dxf>
    </rfmt>
    <rfmt sheetId="5" sqref="C179" start="0" length="0">
      <dxf>
        <font>
          <sz val="10"/>
          <name val="Times New Roman"/>
          <scheme val="none"/>
        </font>
      </dxf>
    </rfmt>
    <rfmt sheetId="5" sqref="C180" start="0" length="0">
      <dxf>
        <font>
          <sz val="10"/>
          <name val="Times New Roman"/>
          <scheme val="none"/>
        </font>
      </dxf>
    </rfmt>
    <rfmt sheetId="5" sqref="C181" start="0" length="0">
      <dxf>
        <font>
          <sz val="10"/>
          <name val="Times New Roman"/>
          <scheme val="none"/>
        </font>
      </dxf>
    </rfmt>
    <rfmt sheetId="5" sqref="C182" start="0" length="0">
      <dxf>
        <font>
          <sz val="10"/>
          <name val="Times New Roman"/>
          <scheme val="none"/>
        </font>
      </dxf>
    </rfmt>
    <rfmt sheetId="5" sqref="C183" start="0" length="0">
      <dxf>
        <font>
          <sz val="10"/>
          <name val="Times New Roman"/>
          <scheme val="none"/>
        </font>
      </dxf>
    </rfmt>
    <rfmt sheetId="5" sqref="C184" start="0" length="0">
      <dxf>
        <font>
          <b/>
          <i/>
          <sz val="8"/>
          <name val="Times New Roman"/>
          <scheme val="none"/>
        </font>
      </dxf>
    </rfmt>
    <rfmt sheetId="5" sqref="C186" start="0" length="0">
      <dxf>
        <font>
          <b/>
          <sz val="8"/>
          <name val="Times New Roman"/>
          <scheme val="none"/>
        </font>
      </dxf>
    </rfmt>
    <rfmt sheetId="5" sqref="C187" start="0" length="0">
      <dxf>
        <font>
          <sz val="10"/>
          <name val="Times New Roman"/>
          <scheme val="none"/>
        </font>
      </dxf>
    </rfmt>
    <rfmt sheetId="5" sqref="C188" start="0" length="0">
      <dxf>
        <font>
          <sz val="10"/>
          <name val="Times New Roman"/>
          <scheme val="none"/>
        </font>
      </dxf>
    </rfmt>
    <rfmt sheetId="5" sqref="C189" start="0" length="0">
      <dxf>
        <font>
          <sz val="10"/>
          <name val="Times New Roman"/>
          <scheme val="none"/>
        </font>
      </dxf>
    </rfmt>
    <rfmt sheetId="5" sqref="C190" start="0" length="0">
      <dxf>
        <font>
          <sz val="10"/>
          <name val="Times New Roman"/>
          <scheme val="none"/>
        </font>
      </dxf>
    </rfmt>
    <rfmt sheetId="5" sqref="C191" start="0" length="0">
      <dxf>
        <font>
          <sz val="10"/>
          <name val="Times New Roman"/>
          <scheme val="none"/>
        </font>
      </dxf>
    </rfmt>
    <rfmt sheetId="5" sqref="C192" start="0" length="0">
      <dxf>
        <font>
          <sz val="10"/>
          <name val="Times New Roman"/>
          <scheme val="none"/>
        </font>
      </dxf>
    </rfmt>
    <rfmt sheetId="5" sqref="C193" start="0" length="0">
      <dxf>
        <font>
          <sz val="10"/>
          <name val="Times New Roman"/>
          <scheme val="none"/>
        </font>
      </dxf>
    </rfmt>
    <rfmt sheetId="5" sqref="C194" start="0" length="0">
      <dxf>
        <font>
          <sz val="10"/>
          <name val="Times New Roman"/>
          <scheme val="none"/>
        </font>
      </dxf>
    </rfmt>
    <rfmt sheetId="5" sqref="C195" start="0" length="0">
      <dxf>
        <font>
          <sz val="10"/>
          <name val="Times New Roman"/>
          <scheme val="none"/>
        </font>
      </dxf>
    </rfmt>
    <rfmt sheetId="5" sqref="C197" start="0" length="0">
      <dxf>
        <font>
          <b/>
          <i/>
          <sz val="8"/>
          <name val="Times New Roman"/>
          <scheme val="none"/>
        </font>
      </dxf>
    </rfmt>
    <rfmt sheetId="5" sqref="C199" start="0" length="0">
      <dxf>
        <font>
          <b/>
          <sz val="8"/>
          <name val="Times New Roman"/>
          <scheme val="none"/>
        </font>
      </dxf>
    </rfmt>
    <rfmt sheetId="5" sqref="C200" start="0" length="0">
      <dxf>
        <font>
          <sz val="10"/>
          <name val="Times New Roman"/>
          <scheme val="none"/>
        </font>
      </dxf>
    </rfmt>
    <rfmt sheetId="5" sqref="C201" start="0" length="0">
      <dxf>
        <font>
          <sz val="10"/>
          <name val="Times New Roman"/>
          <scheme val="none"/>
        </font>
      </dxf>
    </rfmt>
    <rfmt sheetId="5" sqref="C202" start="0" length="0">
      <dxf>
        <font>
          <sz val="10"/>
          <name val="Times New Roman"/>
          <scheme val="none"/>
        </font>
      </dxf>
    </rfmt>
    <rfmt sheetId="5" sqref="C203" start="0" length="0">
      <dxf>
        <font>
          <sz val="10"/>
          <name val="Times New Roman"/>
          <scheme val="none"/>
        </font>
      </dxf>
    </rfmt>
    <rfmt sheetId="5" sqref="C204" start="0" length="0">
      <dxf>
        <font>
          <sz val="10"/>
          <name val="Times New Roman"/>
          <scheme val="none"/>
        </font>
      </dxf>
    </rfmt>
    <rfmt sheetId="5" sqref="C205" start="0" length="0">
      <dxf>
        <font>
          <b/>
          <i/>
          <sz val="8"/>
          <name val="Times New Roman"/>
          <scheme val="none"/>
        </font>
      </dxf>
    </rfmt>
    <rfmt sheetId="5" sqref="C207" start="0" length="0">
      <dxf>
        <font>
          <b/>
          <sz val="8"/>
          <name val="Times New Roman"/>
          <scheme val="none"/>
        </font>
      </dxf>
    </rfmt>
    <rfmt sheetId="5" sqref="C208" start="0" length="0">
      <dxf>
        <font>
          <sz val="10"/>
          <name val="Times New Roman"/>
          <scheme val="none"/>
        </font>
      </dxf>
    </rfmt>
    <rfmt sheetId="5" sqref="C209" start="0" length="0">
      <dxf>
        <font>
          <sz val="10"/>
          <name val="Times New Roman"/>
          <scheme val="none"/>
        </font>
      </dxf>
    </rfmt>
    <rfmt sheetId="5" sqref="C210" start="0" length="0">
      <dxf>
        <font>
          <sz val="10"/>
          <name val="Times New Roman"/>
          <scheme val="none"/>
        </font>
      </dxf>
    </rfmt>
    <rfmt sheetId="5" sqref="C211" start="0" length="0">
      <dxf>
        <font>
          <sz val="10"/>
          <name val="Times New Roman"/>
          <scheme val="none"/>
        </font>
      </dxf>
    </rfmt>
    <rfmt sheetId="5" sqref="C212" start="0" length="0">
      <dxf>
        <font>
          <sz val="10"/>
          <name val="Times New Roman"/>
          <scheme val="none"/>
        </font>
      </dxf>
    </rfmt>
    <rfmt sheetId="5" sqref="C213" start="0" length="0">
      <dxf>
        <font>
          <sz val="10"/>
          <name val="Times New Roman"/>
          <scheme val="none"/>
        </font>
      </dxf>
    </rfmt>
    <rfmt sheetId="5" sqref="C214" start="0" length="0">
      <dxf>
        <font>
          <sz val="10"/>
          <name val="Times New Roman"/>
          <scheme val="none"/>
        </font>
      </dxf>
    </rfmt>
    <rfmt sheetId="5" sqref="C215" start="0" length="0">
      <dxf>
        <font>
          <sz val="10"/>
          <name val="Times New Roman"/>
          <scheme val="none"/>
        </font>
      </dxf>
    </rfmt>
    <rfmt sheetId="5" sqref="C216" start="0" length="0">
      <dxf>
        <font>
          <b/>
          <i/>
          <sz val="8"/>
          <name val="Times New Roman"/>
          <scheme val="none"/>
        </font>
      </dxf>
    </rfmt>
    <rfmt sheetId="5" sqref="C218" start="0" length="0">
      <dxf>
        <font>
          <b/>
          <sz val="8"/>
          <name val="Times New Roman"/>
          <scheme val="none"/>
        </font>
      </dxf>
    </rfmt>
    <rfmt sheetId="5" sqref="C219" start="0" length="0">
      <dxf>
        <font>
          <sz val="10"/>
          <name val="Times New Roman"/>
          <scheme val="none"/>
        </font>
      </dxf>
    </rfmt>
    <rfmt sheetId="5" sqref="C220" start="0" length="0">
      <dxf>
        <font>
          <sz val="10"/>
          <name val="Times New Roman"/>
          <scheme val="none"/>
        </font>
      </dxf>
    </rfmt>
    <rfmt sheetId="5" sqref="C221" start="0" length="0">
      <dxf>
        <font>
          <sz val="10"/>
          <name val="Times New Roman"/>
          <scheme val="none"/>
        </font>
      </dxf>
    </rfmt>
    <rfmt sheetId="5" sqref="C222" start="0" length="0">
      <dxf>
        <font>
          <sz val="10"/>
          <name val="Times New Roman"/>
          <scheme val="none"/>
        </font>
      </dxf>
    </rfmt>
    <rfmt sheetId="5" sqref="C223" start="0" length="0">
      <dxf>
        <font>
          <sz val="10"/>
          <name val="Times New Roman"/>
          <scheme val="none"/>
        </font>
      </dxf>
    </rfmt>
    <rfmt sheetId="5" sqref="C224" start="0" length="0">
      <dxf>
        <font>
          <sz val="10"/>
          <name val="Times New Roman"/>
          <scheme val="none"/>
        </font>
      </dxf>
    </rfmt>
    <rfmt sheetId="5" sqref="C226" start="0" length="0">
      <dxf>
        <font>
          <b/>
          <i/>
          <sz val="8"/>
          <name val="Times New Roman"/>
          <scheme val="none"/>
        </font>
      </dxf>
    </rfmt>
    <rfmt sheetId="5" sqref="C231" start="0" length="0">
      <dxf>
        <font>
          <b/>
          <sz val="8"/>
          <name val="Times New Roman"/>
          <scheme val="none"/>
        </font>
      </dxf>
    </rfmt>
    <rfmt sheetId="5" sqref="C232" start="0" length="0">
      <dxf>
        <font>
          <b/>
          <sz val="8"/>
          <name val="Times New Roman"/>
          <scheme val="none"/>
        </font>
      </dxf>
    </rfmt>
    <rfmt sheetId="5" sqref="C234" start="0" length="0">
      <dxf>
        <font>
          <b/>
          <sz val="8"/>
          <name val="Times New Roman"/>
          <scheme val="none"/>
        </font>
      </dxf>
    </rfmt>
    <rfmt sheetId="5" sqref="C235" start="0" length="0">
      <dxf>
        <font>
          <sz val="10"/>
          <name val="Times New Roman"/>
          <scheme val="none"/>
        </font>
      </dxf>
    </rfmt>
    <rfmt sheetId="5" sqref="C236" start="0" length="0">
      <dxf>
        <font>
          <sz val="10"/>
          <name val="Times New Roman"/>
          <scheme val="none"/>
        </font>
      </dxf>
    </rfmt>
    <rfmt sheetId="5" sqref="C237" start="0" length="0">
      <dxf>
        <font>
          <sz val="10"/>
          <name val="Times New Roman"/>
          <scheme val="none"/>
        </font>
      </dxf>
    </rfmt>
    <rfmt sheetId="5" sqref="C238" start="0" length="0">
      <dxf>
        <font>
          <sz val="10"/>
          <name val="Times New Roman"/>
          <scheme val="none"/>
        </font>
      </dxf>
    </rfmt>
    <rfmt sheetId="5" sqref="C239" start="0" length="0">
      <dxf>
        <font>
          <sz val="10"/>
          <name val="Times New Roman"/>
          <scheme val="none"/>
        </font>
      </dxf>
    </rfmt>
    <rfmt sheetId="5" sqref="C240" start="0" length="0">
      <dxf>
        <font>
          <sz val="10"/>
          <name val="Times New Roman"/>
          <scheme val="none"/>
        </font>
      </dxf>
    </rfmt>
    <rfmt sheetId="5" sqref="C242" start="0" length="0">
      <dxf>
        <font>
          <b/>
          <i/>
          <sz val="8"/>
          <name val="Times New Roman"/>
          <scheme val="none"/>
        </font>
      </dxf>
    </rfmt>
    <rfmt sheetId="5" sqref="C244" start="0" length="0">
      <dxf>
        <font>
          <b/>
          <sz val="8"/>
          <name val="Times New Roman"/>
          <scheme val="none"/>
        </font>
      </dxf>
    </rfmt>
    <rfmt sheetId="5" sqref="C245" start="0" length="0">
      <dxf>
        <font>
          <sz val="10"/>
          <name val="Times New Roman"/>
          <scheme val="none"/>
        </font>
      </dxf>
    </rfmt>
    <rfmt sheetId="5" sqref="C246" start="0" length="0">
      <dxf>
        <font>
          <sz val="10"/>
          <name val="Times New Roman"/>
          <scheme val="none"/>
        </font>
      </dxf>
    </rfmt>
    <rfmt sheetId="5" sqref="C247" start="0" length="0">
      <dxf>
        <font>
          <sz val="10"/>
          <name val="Times New Roman"/>
          <scheme val="none"/>
        </font>
      </dxf>
    </rfmt>
    <rfmt sheetId="5" sqref="C248" start="0" length="0">
      <dxf>
        <font>
          <sz val="10"/>
          <name val="Times New Roman"/>
          <scheme val="none"/>
        </font>
      </dxf>
    </rfmt>
    <rfmt sheetId="5" sqref="C249" start="0" length="0">
      <dxf>
        <font>
          <sz val="10"/>
          <name val="Times New Roman"/>
          <scheme val="none"/>
        </font>
      </dxf>
    </rfmt>
    <rfmt sheetId="5" sqref="C250" start="0" length="0">
      <dxf>
        <font>
          <sz val="10"/>
          <name val="Times New Roman"/>
          <scheme val="none"/>
        </font>
      </dxf>
    </rfmt>
    <rfmt sheetId="5" sqref="C252" start="0" length="0">
      <dxf>
        <font>
          <b/>
          <i/>
          <sz val="8"/>
          <name val="Times New Roman"/>
          <scheme val="none"/>
        </font>
      </dxf>
    </rfmt>
    <rfmt sheetId="5" sqref="C254" start="0" length="0">
      <dxf>
        <font>
          <b/>
          <sz val="8"/>
          <name val="Times New Roman"/>
          <scheme val="none"/>
        </font>
      </dxf>
    </rfmt>
    <rfmt sheetId="5" sqref="C255" start="0" length="0">
      <dxf>
        <font>
          <sz val="10"/>
          <name val="Times New Roman"/>
          <scheme val="none"/>
        </font>
      </dxf>
    </rfmt>
    <rfmt sheetId="5" sqref="C256" start="0" length="0">
      <dxf>
        <font>
          <sz val="10"/>
          <name val="Times New Roman"/>
          <scheme val="none"/>
        </font>
      </dxf>
    </rfmt>
    <rfmt sheetId="5" sqref="C257" start="0" length="0">
      <dxf>
        <font>
          <sz val="10"/>
          <name val="Times New Roman"/>
          <scheme val="none"/>
        </font>
      </dxf>
    </rfmt>
    <rfmt sheetId="5" sqref="C258" start="0" length="0">
      <dxf>
        <font>
          <sz val="10"/>
          <name val="Times New Roman"/>
          <scheme val="none"/>
        </font>
      </dxf>
    </rfmt>
    <rfmt sheetId="5" sqref="C259" start="0" length="0">
      <dxf>
        <font>
          <sz val="10"/>
          <name val="Times New Roman"/>
          <scheme val="none"/>
        </font>
      </dxf>
    </rfmt>
    <rfmt sheetId="5" sqref="C260" start="0" length="0">
      <dxf>
        <font>
          <sz val="10"/>
          <name val="Times New Roman"/>
          <scheme val="none"/>
        </font>
      </dxf>
    </rfmt>
    <rfmt sheetId="5" sqref="C261" start="0" length="0">
      <dxf>
        <font>
          <sz val="10"/>
          <name val="Times New Roman"/>
          <scheme val="none"/>
        </font>
      </dxf>
    </rfmt>
    <rfmt sheetId="5" sqref="C262" start="0" length="0">
      <dxf>
        <font>
          <sz val="10"/>
          <name val="Times New Roman"/>
          <scheme val="none"/>
        </font>
      </dxf>
    </rfmt>
    <rfmt sheetId="5" sqref="C263" start="0" length="0">
      <dxf>
        <font>
          <sz val="10"/>
          <name val="Times New Roman"/>
          <scheme val="none"/>
        </font>
      </dxf>
    </rfmt>
    <rfmt sheetId="5" sqref="C264" start="0" length="0">
      <dxf>
        <font>
          <sz val="10"/>
          <name val="Times New Roman"/>
          <scheme val="none"/>
        </font>
      </dxf>
    </rfmt>
    <rfmt sheetId="5" sqref="C265" start="0" length="0">
      <dxf>
        <font>
          <sz val="10"/>
          <name val="Times New Roman"/>
          <scheme val="none"/>
        </font>
      </dxf>
    </rfmt>
    <rfmt sheetId="5" sqref="C266" start="0" length="0">
      <dxf>
        <font>
          <sz val="10"/>
          <name val="Times New Roman"/>
          <scheme val="none"/>
        </font>
      </dxf>
    </rfmt>
    <rfmt sheetId="5" sqref="C267" start="0" length="0">
      <dxf>
        <font>
          <sz val="10"/>
          <name val="Times New Roman"/>
          <scheme val="none"/>
        </font>
      </dxf>
    </rfmt>
    <rfmt sheetId="5" sqref="C268" start="0" length="0">
      <dxf>
        <font>
          <sz val="10"/>
          <name val="Times New Roman"/>
          <scheme val="none"/>
        </font>
      </dxf>
    </rfmt>
    <rfmt sheetId="5" sqref="C269" start="0" length="0">
      <dxf>
        <font>
          <sz val="10"/>
          <name val="Times New Roman"/>
          <scheme val="none"/>
        </font>
      </dxf>
    </rfmt>
    <rfmt sheetId="5" sqref="C270" start="0" length="0">
      <dxf>
        <font>
          <sz val="10"/>
          <name val="Times New Roman"/>
          <scheme val="none"/>
        </font>
      </dxf>
    </rfmt>
    <rfmt sheetId="5" sqref="C271" start="0" length="0">
      <dxf>
        <font>
          <sz val="10"/>
          <name val="Times New Roman"/>
          <scheme val="none"/>
        </font>
      </dxf>
    </rfmt>
    <rfmt sheetId="5" sqref="C272" start="0" length="0">
      <dxf>
        <font>
          <b/>
          <i/>
          <sz val="8"/>
          <name val="Times New Roman"/>
          <scheme val="none"/>
        </font>
      </dxf>
    </rfmt>
    <rfmt sheetId="5" sqref="C286" start="0" length="0">
      <dxf>
        <font>
          <b/>
          <sz val="8"/>
          <name val="Times New Roman"/>
          <scheme val="none"/>
        </font>
      </dxf>
    </rfmt>
    <rfmt sheetId="5" sqref="C287" start="0" length="0">
      <dxf>
        <font>
          <b/>
          <sz val="8"/>
          <name val="Times New Roman"/>
          <scheme val="none"/>
        </font>
      </dxf>
    </rfmt>
    <rfmt sheetId="5" sqref="C288" start="0" length="0">
      <dxf>
        <font>
          <b/>
          <sz val="8"/>
          <name val="Times New Roman"/>
          <scheme val="none"/>
        </font>
      </dxf>
    </rfmt>
    <rfmt sheetId="5" sqref="C289" start="0" length="0">
      <dxf>
        <font>
          <sz val="10"/>
          <name val="Times New Roman"/>
          <scheme val="none"/>
        </font>
      </dxf>
    </rfmt>
    <rfmt sheetId="5" sqref="C290" start="0" length="0">
      <dxf>
        <font>
          <sz val="10"/>
          <name val="Times New Roman"/>
          <scheme val="none"/>
        </font>
      </dxf>
    </rfmt>
    <rcc rId="0" sId="5" dxf="1">
      <nc r="C291" t="inlineStr">
        <is>
          <t>16 Hrs</t>
        </is>
      </nc>
      <ndxf>
        <font>
          <sz val="10"/>
          <name val="Times New Roman"/>
          <scheme val="none"/>
        </font>
      </ndxf>
    </rcc>
    <rfmt sheetId="5" sqref="C292" start="0" length="0">
      <dxf>
        <font>
          <sz val="10"/>
          <name val="Times New Roman"/>
          <scheme val="none"/>
        </font>
      </dxf>
    </rfmt>
    <rfmt sheetId="5" sqref="C293" start="0" length="0">
      <dxf>
        <font>
          <sz val="10"/>
          <name val="Times New Roman"/>
          <scheme val="none"/>
        </font>
      </dxf>
    </rfmt>
    <rfmt sheetId="5" sqref="C294" start="0" length="0">
      <dxf>
        <font>
          <sz val="10"/>
          <name val="Times New Roman"/>
          <scheme val="none"/>
        </font>
      </dxf>
    </rfmt>
    <rfmt sheetId="5" sqref="C295" start="0" length="0">
      <dxf>
        <font>
          <sz val="10"/>
          <name val="Times New Roman"/>
          <scheme val="none"/>
        </font>
      </dxf>
    </rfmt>
    <rfmt sheetId="5" sqref="C296" start="0" length="0">
      <dxf>
        <font>
          <sz val="10"/>
          <name val="Times New Roman"/>
          <scheme val="none"/>
        </font>
      </dxf>
    </rfmt>
    <rfmt sheetId="5" sqref="C297" start="0" length="0">
      <dxf>
        <font>
          <b/>
          <i/>
          <sz val="8"/>
          <name val="Times New Roman"/>
          <scheme val="none"/>
        </font>
      </dxf>
    </rfmt>
    <rfmt sheetId="5" sqref="C299" start="0" length="0">
      <dxf>
        <font>
          <b/>
          <sz val="8"/>
          <name val="Times New Roman"/>
          <scheme val="none"/>
        </font>
      </dxf>
    </rfmt>
    <rfmt sheetId="5" sqref="C300" start="0" length="0">
      <dxf>
        <font>
          <sz val="10"/>
          <name val="Times New Roman"/>
          <scheme val="none"/>
        </font>
      </dxf>
    </rfmt>
    <rfmt sheetId="5" sqref="C301" start="0" length="0">
      <dxf>
        <font>
          <sz val="10"/>
          <name val="Times New Roman"/>
          <scheme val="none"/>
        </font>
      </dxf>
    </rfmt>
    <rfmt sheetId="5" sqref="C302" start="0" length="0">
      <dxf>
        <font>
          <sz val="10"/>
          <name val="Times New Roman"/>
          <scheme val="none"/>
        </font>
      </dxf>
    </rfmt>
    <rfmt sheetId="5" sqref="C303" start="0" length="0">
      <dxf>
        <font>
          <sz val="10"/>
          <name val="Times New Roman"/>
          <scheme val="none"/>
        </font>
      </dxf>
    </rfmt>
    <rfmt sheetId="5" sqref="C304" start="0" length="0">
      <dxf>
        <font>
          <sz val="10"/>
          <name val="Times New Roman"/>
          <scheme val="none"/>
        </font>
      </dxf>
    </rfmt>
    <rfmt sheetId="5" sqref="C305" start="0" length="0">
      <dxf>
        <font>
          <sz val="10"/>
          <name val="Times New Roman"/>
          <scheme val="none"/>
        </font>
      </dxf>
    </rfmt>
    <rfmt sheetId="5" sqref="C306" start="0" length="0">
      <dxf>
        <font>
          <sz val="10"/>
          <name val="Times New Roman"/>
          <scheme val="none"/>
        </font>
      </dxf>
    </rfmt>
    <rfmt sheetId="5" sqref="C307" start="0" length="0">
      <dxf>
        <font>
          <sz val="10"/>
          <name val="Times New Roman"/>
          <scheme val="none"/>
        </font>
      </dxf>
    </rfmt>
    <rfmt sheetId="5" sqref="C308" start="0" length="0">
      <dxf>
        <font>
          <sz val="10"/>
          <name val="Times New Roman"/>
          <scheme val="none"/>
        </font>
      </dxf>
    </rfmt>
    <rfmt sheetId="5" sqref="C309" start="0" length="0">
      <dxf>
        <font>
          <sz val="10"/>
          <name val="Times New Roman"/>
          <scheme val="none"/>
        </font>
      </dxf>
    </rfmt>
    <rfmt sheetId="5" sqref="C311" start="0" length="0">
      <dxf>
        <font>
          <b/>
          <i/>
          <sz val="8"/>
          <name val="Times New Roman"/>
          <scheme val="none"/>
        </font>
      </dxf>
    </rfmt>
    <rfmt sheetId="5" sqref="C314" start="0" length="0">
      <dxf>
        <font>
          <b/>
          <sz val="8"/>
          <name val="Times New Roman"/>
          <scheme val="none"/>
        </font>
      </dxf>
    </rfmt>
    <rfmt sheetId="5" sqref="C315" start="0" length="0">
      <dxf>
        <font>
          <b/>
          <sz val="8"/>
          <name val="Times New Roman"/>
          <scheme val="none"/>
        </font>
      </dxf>
    </rfmt>
    <rfmt sheetId="5" sqref="C316" start="0" length="0">
      <dxf>
        <font>
          <b/>
          <sz val="8"/>
          <name val="Times New Roman"/>
          <scheme val="none"/>
        </font>
      </dxf>
    </rfmt>
    <rfmt sheetId="5" sqref="C317" start="0" length="0">
      <dxf>
        <font>
          <sz val="10"/>
          <name val="Times New Roman"/>
          <scheme val="none"/>
        </font>
      </dxf>
    </rfmt>
    <rfmt sheetId="5" sqref="C318" start="0" length="0">
      <dxf>
        <font>
          <sz val="10"/>
          <name val="Times New Roman"/>
          <scheme val="none"/>
        </font>
      </dxf>
    </rfmt>
    <rfmt sheetId="5" sqref="C319" start="0" length="0">
      <dxf>
        <font>
          <sz val="10"/>
          <name val="Times New Roman"/>
          <scheme val="none"/>
        </font>
      </dxf>
    </rfmt>
    <rfmt sheetId="5" sqref="C320" start="0" length="0">
      <dxf>
        <font>
          <sz val="10"/>
          <name val="Times New Roman"/>
          <scheme val="none"/>
        </font>
      </dxf>
    </rfmt>
    <rfmt sheetId="5" sqref="C321" start="0" length="0">
      <dxf>
        <font>
          <sz val="10"/>
          <name val="Times New Roman"/>
          <scheme val="none"/>
        </font>
      </dxf>
    </rfmt>
    <rfmt sheetId="5" sqref="C322" start="0" length="0">
      <dxf>
        <font>
          <sz val="10"/>
          <name val="Times New Roman"/>
          <scheme val="none"/>
        </font>
      </dxf>
    </rfmt>
    <rfmt sheetId="5" sqref="C323" start="0" length="0">
      <dxf>
        <font>
          <sz val="10"/>
          <name val="Times New Roman"/>
          <scheme val="none"/>
        </font>
      </dxf>
    </rfmt>
    <rfmt sheetId="5" sqref="C340" start="0" length="0">
      <dxf>
        <font>
          <b/>
          <sz val="8"/>
          <name val="Times New Roman"/>
          <scheme val="none"/>
        </font>
      </dxf>
    </rfmt>
    <rfmt sheetId="5" sqref="C341" start="0" length="0">
      <dxf>
        <font>
          <b/>
          <sz val="8"/>
          <name val="Times New Roman"/>
          <scheme val="none"/>
        </font>
      </dxf>
    </rfmt>
    <rfmt sheetId="5" sqref="C342" start="0" length="0">
      <dxf>
        <font>
          <b/>
          <sz val="8"/>
          <name val="Times New Roman"/>
          <scheme val="none"/>
        </font>
      </dxf>
    </rfmt>
    <rfmt sheetId="5" sqref="C343" start="0" length="0">
      <dxf>
        <font>
          <sz val="10"/>
          <name val="Times New Roman"/>
          <scheme val="none"/>
        </font>
      </dxf>
    </rfmt>
    <rfmt sheetId="5" sqref="C344" start="0" length="0">
      <dxf>
        <font>
          <sz val="10"/>
          <name val="Times New Roman"/>
          <scheme val="none"/>
        </font>
      </dxf>
    </rfmt>
    <rfmt sheetId="5" sqref="C345" start="0" length="0">
      <dxf>
        <font>
          <sz val="10"/>
          <name val="Times New Roman"/>
          <scheme val="none"/>
        </font>
      </dxf>
    </rfmt>
    <rfmt sheetId="5" sqref="C347" start="0" length="0">
      <dxf>
        <font>
          <b/>
          <i/>
          <sz val="8"/>
          <name val="Times New Roman"/>
          <scheme val="none"/>
        </font>
      </dxf>
    </rfmt>
    <rfmt sheetId="5" sqref="C349" start="0" length="0">
      <dxf>
        <font>
          <b/>
          <sz val="8"/>
          <name val="Times New Roman"/>
          <scheme val="none"/>
        </font>
      </dxf>
    </rfmt>
    <rfmt sheetId="5" sqref="C350" start="0" length="0">
      <dxf>
        <font>
          <sz val="10"/>
          <name val="Times New Roman"/>
          <scheme val="none"/>
        </font>
        <numFmt numFmtId="13" formatCode="0%"/>
      </dxf>
    </rfmt>
    <rfmt sheetId="5" sqref="C351" start="0" length="0">
      <dxf>
        <font>
          <sz val="10"/>
          <name val="Times New Roman"/>
          <scheme val="none"/>
        </font>
        <numFmt numFmtId="13" formatCode="0%"/>
      </dxf>
    </rfmt>
    <rfmt sheetId="5" sqref="C352" start="0" length="0">
      <dxf>
        <font>
          <sz val="10"/>
          <name val="Times New Roman"/>
          <scheme val="none"/>
        </font>
      </dxf>
    </rfmt>
    <rfmt sheetId="5" sqref="C353" start="0" length="0">
      <dxf>
        <font>
          <sz val="10"/>
          <name val="Times New Roman"/>
          <scheme val="none"/>
        </font>
      </dxf>
    </rfmt>
    <rfmt sheetId="5" sqref="C354" start="0" length="0">
      <dxf>
        <font>
          <sz val="10"/>
          <name val="Times New Roman"/>
          <scheme val="none"/>
        </font>
      </dxf>
    </rfmt>
    <rfmt sheetId="5" sqref="C355" start="0" length="0">
      <dxf>
        <font>
          <b/>
          <sz val="8"/>
          <name val="Times New Roman"/>
          <scheme val="none"/>
        </font>
      </dxf>
    </rfmt>
    <rfmt sheetId="5" sqref="C356" start="0" length="0">
      <dxf>
        <font>
          <sz val="10"/>
          <name val="Times New Roman"/>
          <scheme val="none"/>
        </font>
      </dxf>
    </rfmt>
    <rfmt sheetId="5" sqref="C357" start="0" length="0">
      <dxf>
        <font>
          <sz val="10"/>
          <name val="Times New Roman"/>
          <scheme val="none"/>
        </font>
      </dxf>
    </rfmt>
    <rfmt sheetId="5" sqref="C358" start="0" length="0">
      <dxf>
        <font>
          <sz val="10"/>
          <name val="Times New Roman"/>
          <scheme val="none"/>
        </font>
      </dxf>
    </rfmt>
    <rfmt sheetId="5" sqref="C359" start="0" length="0">
      <dxf>
        <font>
          <sz val="10"/>
          <name val="Times New Roman"/>
          <scheme val="none"/>
        </font>
      </dxf>
    </rfmt>
    <rfmt sheetId="5" sqref="C360" start="0" length="0">
      <dxf>
        <font>
          <b/>
          <sz val="8"/>
          <name val="Times New Roman"/>
          <scheme val="none"/>
        </font>
      </dxf>
    </rfmt>
    <rfmt sheetId="5" sqref="C361" start="0" length="0">
      <dxf>
        <font>
          <sz val="10"/>
          <name val="Times New Roman"/>
          <scheme val="none"/>
        </font>
      </dxf>
    </rfmt>
    <rfmt sheetId="5" sqref="C362" start="0" length="0">
      <dxf>
        <font>
          <sz val="10"/>
          <name val="Times New Roman"/>
          <scheme val="none"/>
        </font>
      </dxf>
    </rfmt>
    <rfmt sheetId="5" sqref="C363" start="0" length="0">
      <dxf>
        <font>
          <sz val="10"/>
          <name val="Times New Roman"/>
          <scheme val="none"/>
        </font>
      </dxf>
    </rfmt>
    <rfmt sheetId="5" sqref="C364" start="0" length="0">
      <dxf>
        <font>
          <sz val="10"/>
          <name val="Times New Roman"/>
          <scheme val="none"/>
        </font>
      </dxf>
    </rfmt>
    <rfmt sheetId="5" sqref="C365" start="0" length="0">
      <dxf>
        <font>
          <sz val="10"/>
          <name val="Times New Roman"/>
          <scheme val="none"/>
        </font>
      </dxf>
    </rfmt>
    <rfmt sheetId="5" sqref="C366" start="0" length="0">
      <dxf>
        <font>
          <sz val="10"/>
          <name val="Times New Roman"/>
          <scheme val="none"/>
        </font>
      </dxf>
    </rfmt>
    <rfmt sheetId="5" sqref="C367" start="0" length="0">
      <dxf>
        <font>
          <sz val="10"/>
          <name val="Times New Roman"/>
          <scheme val="none"/>
        </font>
      </dxf>
    </rfmt>
    <rfmt sheetId="5" sqref="C368" start="0" length="0">
      <dxf>
        <font>
          <b/>
          <i/>
          <sz val="8"/>
          <name val="Times New Roman"/>
          <scheme val="none"/>
        </font>
      </dxf>
    </rfmt>
    <rfmt sheetId="5" sqref="C370" start="0" length="0">
      <dxf>
        <font>
          <sz val="10"/>
          <name val="Times New Roman"/>
          <scheme val="none"/>
        </font>
      </dxf>
    </rfmt>
    <rfmt sheetId="5" sqref="C371" start="0" length="0">
      <dxf>
        <font>
          <sz val="10"/>
          <name val="Times New Roman"/>
          <scheme val="none"/>
        </font>
      </dxf>
    </rfmt>
    <rfmt sheetId="5" sqref="C372" start="0" length="0">
      <dxf>
        <font>
          <sz val="10"/>
          <name val="Times New Roman"/>
          <scheme val="none"/>
        </font>
      </dxf>
    </rfmt>
    <rfmt sheetId="5" sqref="C373" start="0" length="0">
      <dxf>
        <font>
          <sz val="10"/>
          <name val="Times New Roman"/>
          <scheme val="none"/>
        </font>
      </dxf>
    </rfmt>
    <rfmt sheetId="5" sqref="C374" start="0" length="0">
      <dxf>
        <font>
          <sz val="10"/>
          <name val="Times New Roman"/>
          <scheme val="none"/>
        </font>
      </dxf>
    </rfmt>
    <rfmt sheetId="5" sqref="C375" start="0" length="0">
      <dxf>
        <font>
          <sz val="10"/>
          <name val="Times New Roman"/>
          <scheme val="none"/>
        </font>
      </dxf>
    </rfmt>
    <rfmt sheetId="5" sqref="C376" start="0" length="0">
      <dxf>
        <font>
          <sz val="10"/>
          <name val="Times New Roman"/>
          <scheme val="none"/>
        </font>
      </dxf>
    </rfmt>
    <rfmt sheetId="5" s="1" sqref="C394" start="0" length="0">
      <dxf>
        <font>
          <b/>
          <sz val="8"/>
          <color theme="1"/>
          <name val="Times New Roman"/>
          <scheme val="none"/>
        </font>
        <numFmt numFmtId="35" formatCode="_(* #,##0.00_);_(* \(#,##0.00\);_(* &quot;-&quot;??_);_(@_)"/>
      </dxf>
    </rfmt>
    <rcc rId="0" sId="5" dxf="1" numFmtId="13">
      <nc r="C396">
        <v>0.25</v>
      </nc>
      <ndxf>
        <numFmt numFmtId="13" formatCode="0%"/>
      </ndxf>
    </rcc>
    <rfmt sheetId="5" sqref="C397" start="0" length="0">
      <dxf>
        <font>
          <sz val="10"/>
          <name val="Times New Roman"/>
          <scheme val="none"/>
        </font>
      </dxf>
    </rfmt>
    <rfmt sheetId="5" sqref="C398" start="0" length="0">
      <dxf>
        <font>
          <sz val="10"/>
          <name val="Times New Roman"/>
          <scheme val="none"/>
        </font>
      </dxf>
    </rfmt>
    <rfmt sheetId="5" sqref="C399" start="0" length="0">
      <dxf>
        <font>
          <sz val="10"/>
          <name val="Times New Roman"/>
          <scheme val="none"/>
        </font>
      </dxf>
    </rfmt>
    <rfmt sheetId="5" sqref="C400" start="0" length="0">
      <dxf>
        <font>
          <sz val="10"/>
          <name val="Times New Roman"/>
          <scheme val="none"/>
        </font>
      </dxf>
    </rfmt>
    <rfmt sheetId="5" sqref="C401" start="0" length="0">
      <dxf>
        <font>
          <sz val="10"/>
          <name val="Times New Roman"/>
          <scheme val="none"/>
        </font>
      </dxf>
    </rfmt>
    <rfmt sheetId="5" sqref="C402" start="0" length="0">
      <dxf>
        <font>
          <sz val="10"/>
          <name val="Times New Roman"/>
          <scheme val="none"/>
        </font>
      </dxf>
    </rfmt>
    <rfmt sheetId="5" sqref="C403" start="0" length="0">
      <dxf>
        <font>
          <sz val="10"/>
          <name val="Times New Roman"/>
          <scheme val="none"/>
        </font>
      </dxf>
    </rfmt>
    <rfmt sheetId="5" sqref="C405" start="0" length="0">
      <dxf>
        <font>
          <b/>
          <sz val="8"/>
          <name val="Times New Roman"/>
          <scheme val="none"/>
        </font>
      </dxf>
    </rfmt>
    <rfmt sheetId="5" sqref="C407" start="0" length="0">
      <dxf>
        <font>
          <b/>
          <i/>
          <sz val="8"/>
          <name val="Times New Roman"/>
          <scheme val="none"/>
        </font>
      </dxf>
    </rfmt>
    <rfmt sheetId="5" sqref="C409" start="0" length="0">
      <dxf>
        <font>
          <b/>
          <sz val="8"/>
          <name val="Times New Roman"/>
          <scheme val="none"/>
        </font>
      </dxf>
    </rfmt>
    <rfmt sheetId="5" sqref="C410" start="0" length="0">
      <dxf>
        <font>
          <sz val="10"/>
          <name val="Times New Roman"/>
          <scheme val="none"/>
        </font>
      </dxf>
    </rfmt>
    <rfmt sheetId="5" sqref="C411" start="0" length="0">
      <dxf>
        <font>
          <sz val="10"/>
          <name val="Times New Roman"/>
          <scheme val="none"/>
        </font>
      </dxf>
    </rfmt>
    <rfmt sheetId="5" sqref="C412" start="0" length="0">
      <dxf>
        <font>
          <sz val="10"/>
          <name val="Times New Roman"/>
          <scheme val="none"/>
        </font>
      </dxf>
    </rfmt>
    <rfmt sheetId="5" sqref="C413" start="0" length="0">
      <dxf>
        <font>
          <sz val="10"/>
          <name val="Times New Roman"/>
          <scheme val="none"/>
        </font>
      </dxf>
    </rfmt>
    <rfmt sheetId="5" sqref="C414" start="0" length="0">
      <dxf>
        <font>
          <sz val="10"/>
          <name val="Times New Roman"/>
          <scheme val="none"/>
        </font>
      </dxf>
    </rfmt>
    <rfmt sheetId="5" sqref="C415" start="0" length="0">
      <dxf>
        <font>
          <sz val="10"/>
          <name val="Times New Roman"/>
          <scheme val="none"/>
        </font>
      </dxf>
    </rfmt>
    <rfmt sheetId="5" sqref="C416" start="0" length="0">
      <dxf>
        <font>
          <sz val="10"/>
          <name val="Times New Roman"/>
          <scheme val="none"/>
        </font>
      </dxf>
    </rfmt>
    <rfmt sheetId="5" sqref="C417" start="0" length="0">
      <dxf>
        <font>
          <sz val="10"/>
          <name val="Times New Roman"/>
          <scheme val="none"/>
        </font>
      </dxf>
    </rfmt>
    <rfmt sheetId="5" sqref="C418" start="0" length="0">
      <dxf>
        <font>
          <sz val="10"/>
          <name val="Times New Roman"/>
          <scheme val="none"/>
        </font>
      </dxf>
    </rfmt>
    <rfmt sheetId="5" sqref="C419" start="0" length="0">
      <dxf>
        <font>
          <sz val="10"/>
          <name val="Times New Roman"/>
          <scheme val="none"/>
        </font>
      </dxf>
    </rfmt>
    <rfmt sheetId="5" sqref="C420" start="0" length="0">
      <dxf>
        <font>
          <b/>
          <i/>
          <sz val="8"/>
          <name val="Times New Roman"/>
          <scheme val="none"/>
        </font>
      </dxf>
    </rfmt>
    <rfmt sheetId="5" sqref="C422" start="0" length="0">
      <dxf>
        <font>
          <sz val="10"/>
          <name val="Times New Roman"/>
          <scheme val="none"/>
        </font>
      </dxf>
    </rfmt>
    <rfmt sheetId="5" sqref="C423" start="0" length="0">
      <dxf>
        <font>
          <sz val="10"/>
          <name val="Times New Roman"/>
          <scheme val="none"/>
        </font>
      </dxf>
    </rfmt>
    <rfmt sheetId="5" sqref="C424" start="0" length="0">
      <dxf>
        <font>
          <sz val="10"/>
          <name val="Times New Roman"/>
          <scheme val="none"/>
        </font>
      </dxf>
    </rfmt>
    <rfmt sheetId="5" sqref="C425" start="0" length="0">
      <dxf>
        <font>
          <sz val="10"/>
          <name val="Times New Roman"/>
          <scheme val="none"/>
        </font>
      </dxf>
    </rfmt>
    <rfmt sheetId="5" sqref="C426" start="0" length="0">
      <dxf>
        <font>
          <sz val="10"/>
          <name val="Times New Roman"/>
          <scheme val="none"/>
        </font>
      </dxf>
    </rfmt>
    <rfmt sheetId="5" sqref="C427" start="0" length="0">
      <dxf>
        <font>
          <sz val="10"/>
          <name val="Times New Roman"/>
          <scheme val="none"/>
        </font>
      </dxf>
    </rfmt>
    <rfmt sheetId="5" sqref="C451" start="0" length="0">
      <dxf>
        <font>
          <sz val="10"/>
          <name val="Times New Roman"/>
          <scheme val="none"/>
        </font>
      </dxf>
    </rfmt>
    <rfmt sheetId="5" sqref="C452" start="0" length="0">
      <dxf>
        <font>
          <sz val="10"/>
          <name val="Times New Roman"/>
          <scheme val="none"/>
        </font>
      </dxf>
    </rfmt>
    <rfmt sheetId="5" sqref="C453" start="0" length="0">
      <dxf>
        <font>
          <sz val="10"/>
          <name val="Times New Roman"/>
          <scheme val="none"/>
        </font>
      </dxf>
    </rfmt>
    <rfmt sheetId="5" sqref="C454" start="0" length="0">
      <dxf>
        <font>
          <sz val="10"/>
          <name val="Times New Roman"/>
          <scheme val="none"/>
        </font>
      </dxf>
    </rfmt>
    <rfmt sheetId="5" sqref="C455" start="0" length="0">
      <dxf>
        <font>
          <sz val="10"/>
          <name val="Times New Roman"/>
          <scheme val="none"/>
        </font>
      </dxf>
    </rfmt>
    <rfmt sheetId="5" sqref="C456" start="0" length="0">
      <dxf>
        <font>
          <sz val="10"/>
          <name val="Times New Roman"/>
          <scheme val="none"/>
        </font>
      </dxf>
    </rfmt>
    <rfmt sheetId="5" sqref="C457" start="0" length="0">
      <dxf>
        <font>
          <sz val="10"/>
          <name val="Times New Roman"/>
          <scheme val="none"/>
        </font>
      </dxf>
    </rfmt>
    <rfmt sheetId="5" sqref="C462" start="0" length="0">
      <dxf>
        <font>
          <sz val="10"/>
          <name val="Times New Roman"/>
          <scheme val="none"/>
        </font>
      </dxf>
    </rfmt>
    <rfmt sheetId="5" sqref="C463" start="0" length="0">
      <dxf>
        <font>
          <sz val="10"/>
          <name val="Times New Roman"/>
          <scheme val="none"/>
        </font>
      </dxf>
    </rfmt>
    <rfmt sheetId="5" sqref="C464" start="0" length="0">
      <dxf>
        <font>
          <sz val="10"/>
          <name val="Times New Roman"/>
          <scheme val="none"/>
        </font>
      </dxf>
    </rfmt>
    <rfmt sheetId="5" sqref="C465" start="0" length="0">
      <dxf>
        <font>
          <sz val="10"/>
          <name val="Times New Roman"/>
          <scheme val="none"/>
        </font>
      </dxf>
    </rfmt>
    <rfmt sheetId="5" sqref="C466" start="0" length="0">
      <dxf>
        <font>
          <sz val="10"/>
          <name val="Times New Roman"/>
          <scheme val="none"/>
        </font>
      </dxf>
    </rfmt>
    <rfmt sheetId="5" sqref="C467" start="0" length="0">
      <dxf>
        <font>
          <sz val="10"/>
          <name val="Times New Roman"/>
          <scheme val="none"/>
        </font>
      </dxf>
    </rfmt>
    <rfmt sheetId="5" sqref="C468" start="0" length="0">
      <dxf>
        <font>
          <sz val="10"/>
          <name val="Times New Roman"/>
          <scheme val="none"/>
        </font>
      </dxf>
    </rfmt>
    <rfmt sheetId="5" sqref="C469" start="0" length="0">
      <dxf>
        <font>
          <sz val="10"/>
          <name val="Times New Roman"/>
          <scheme val="none"/>
        </font>
      </dxf>
    </rfmt>
    <rfmt sheetId="5" sqref="C470" start="0" length="0">
      <dxf>
        <font>
          <sz val="10"/>
          <name val="Times New Roman"/>
          <scheme val="none"/>
        </font>
      </dxf>
    </rfmt>
    <rfmt sheetId="5" sqref="C471" start="0" length="0">
      <dxf>
        <font>
          <sz val="10"/>
          <name val="Times New Roman"/>
          <scheme val="none"/>
        </font>
      </dxf>
    </rfmt>
    <rfmt sheetId="5" sqref="C474" start="0" length="0">
      <dxf>
        <font>
          <sz val="10"/>
          <name val="Times New Roman"/>
          <scheme val="none"/>
        </font>
      </dxf>
    </rfmt>
    <rfmt sheetId="5" sqref="C475" start="0" length="0">
      <dxf>
        <font>
          <sz val="10"/>
          <name val="Times New Roman"/>
          <scheme val="none"/>
        </font>
      </dxf>
    </rfmt>
    <rfmt sheetId="5" sqref="C476" start="0" length="0">
      <dxf>
        <font>
          <sz val="10"/>
          <name val="Times New Roman"/>
          <scheme val="none"/>
        </font>
      </dxf>
    </rfmt>
    <rfmt sheetId="5" sqref="C477" start="0" length="0">
      <dxf>
        <font>
          <sz val="10"/>
          <name val="Times New Roman"/>
          <scheme val="none"/>
        </font>
      </dxf>
    </rfmt>
    <rfmt sheetId="5" sqref="C478" start="0" length="0">
      <dxf>
        <font>
          <sz val="10"/>
          <name val="Times New Roman"/>
          <scheme val="none"/>
        </font>
      </dxf>
    </rfmt>
    <rfmt sheetId="5" sqref="C479" start="0" length="0">
      <dxf>
        <font>
          <sz val="10"/>
          <name val="Times New Roman"/>
          <scheme val="none"/>
        </font>
      </dxf>
    </rfmt>
    <rfmt sheetId="5" sqref="C505" start="0" length="0">
      <dxf>
        <font>
          <sz val="10"/>
          <name val="Times New Roman"/>
          <scheme val="none"/>
        </font>
      </dxf>
    </rfmt>
    <rfmt sheetId="5" sqref="C506" start="0" length="0">
      <dxf>
        <font>
          <sz val="10"/>
          <name val="Times New Roman"/>
          <scheme val="none"/>
        </font>
      </dxf>
    </rfmt>
    <rfmt sheetId="5" sqref="C507" start="0" length="0">
      <dxf>
        <font>
          <sz val="10"/>
          <name val="Times New Roman"/>
          <scheme val="none"/>
        </font>
      </dxf>
    </rfmt>
    <rfmt sheetId="5" sqref="C508" start="0" length="0">
      <dxf>
        <font>
          <sz val="10"/>
          <name val="Times New Roman"/>
          <scheme val="none"/>
        </font>
      </dxf>
    </rfmt>
    <rfmt sheetId="5" sqref="C509" start="0" length="0">
      <dxf>
        <font>
          <sz val="10"/>
          <name val="Times New Roman"/>
          <scheme val="none"/>
        </font>
      </dxf>
    </rfmt>
    <rfmt sheetId="5" sqref="C510" start="0" length="0">
      <dxf>
        <font>
          <sz val="10"/>
          <name val="Times New Roman"/>
          <scheme val="none"/>
        </font>
      </dxf>
    </rfmt>
    <rfmt sheetId="5" sqref="C511" start="0" length="0">
      <dxf>
        <font>
          <sz val="10"/>
          <name val="Times New Roman"/>
          <scheme val="none"/>
        </font>
      </dxf>
    </rfmt>
    <rfmt sheetId="5" sqref="C516" start="0" length="0">
      <dxf>
        <font>
          <sz val="10"/>
          <name val="Times New Roman"/>
          <scheme val="none"/>
        </font>
      </dxf>
    </rfmt>
    <rfmt sheetId="5" sqref="C517" start="0" length="0">
      <dxf>
        <font>
          <sz val="10"/>
          <name val="Times New Roman"/>
          <scheme val="none"/>
        </font>
      </dxf>
    </rfmt>
    <rfmt sheetId="5" sqref="C518" start="0" length="0">
      <dxf>
        <font>
          <sz val="10"/>
          <name val="Times New Roman"/>
          <scheme val="none"/>
        </font>
      </dxf>
    </rfmt>
    <rfmt sheetId="5" sqref="C519" start="0" length="0">
      <dxf>
        <font>
          <sz val="10"/>
          <name val="Times New Roman"/>
          <scheme val="none"/>
        </font>
      </dxf>
    </rfmt>
    <rfmt sheetId="5" sqref="C520" start="0" length="0">
      <dxf>
        <font>
          <sz val="10"/>
          <name val="Times New Roman"/>
          <scheme val="none"/>
        </font>
      </dxf>
    </rfmt>
    <rfmt sheetId="5" sqref="C521" start="0" length="0">
      <dxf>
        <font>
          <sz val="10"/>
          <name val="Times New Roman"/>
          <scheme val="none"/>
        </font>
      </dxf>
    </rfmt>
    <rfmt sheetId="5" sqref="C522" start="0" length="0">
      <dxf>
        <font>
          <sz val="10"/>
          <name val="Times New Roman"/>
          <scheme val="none"/>
        </font>
      </dxf>
    </rfmt>
    <rfmt sheetId="5" sqref="C523" start="0" length="0">
      <dxf>
        <font>
          <sz val="10"/>
          <name val="Times New Roman"/>
          <scheme val="none"/>
        </font>
      </dxf>
    </rfmt>
    <rfmt sheetId="5" sqref="C524" start="0" length="0">
      <dxf>
        <font>
          <sz val="10"/>
          <name val="Times New Roman"/>
          <scheme val="none"/>
        </font>
      </dxf>
    </rfmt>
    <rfmt sheetId="5" sqref="C528" start="0" length="0">
      <dxf>
        <font>
          <sz val="10"/>
          <name val="Times New Roman"/>
          <scheme val="none"/>
        </font>
      </dxf>
    </rfmt>
    <rfmt sheetId="5" sqref="C529" start="0" length="0">
      <dxf>
        <font>
          <sz val="10"/>
          <name val="Times New Roman"/>
          <scheme val="none"/>
        </font>
      </dxf>
    </rfmt>
    <rfmt sheetId="5" sqref="C530" start="0" length="0">
      <dxf>
        <font>
          <sz val="10"/>
          <name val="Times New Roman"/>
          <scheme val="none"/>
        </font>
      </dxf>
    </rfmt>
    <rfmt sheetId="5" sqref="C531" start="0" length="0">
      <dxf>
        <font>
          <sz val="10"/>
          <name val="Times New Roman"/>
          <scheme val="none"/>
        </font>
      </dxf>
    </rfmt>
    <rfmt sheetId="5" sqref="C532" start="0" length="0">
      <dxf>
        <font>
          <sz val="10"/>
          <name val="Times New Roman"/>
          <scheme val="none"/>
        </font>
      </dxf>
    </rfmt>
    <rfmt sheetId="5" sqref="C533" start="0" length="0">
      <dxf>
        <font>
          <sz val="10"/>
          <name val="Times New Roman"/>
          <scheme val="none"/>
        </font>
      </dxf>
    </rfmt>
    <rfmt sheetId="5" sqref="C558" start="0" length="0">
      <dxf>
        <font>
          <sz val="10"/>
          <name val="Times New Roman"/>
          <scheme val="none"/>
        </font>
      </dxf>
    </rfmt>
    <rfmt sheetId="5" sqref="C559" start="0" length="0">
      <dxf>
        <font>
          <sz val="10"/>
          <name val="Times New Roman"/>
          <scheme val="none"/>
        </font>
      </dxf>
    </rfmt>
    <rfmt sheetId="5" sqref="C560" start="0" length="0">
      <dxf>
        <font>
          <sz val="10"/>
          <name val="Times New Roman"/>
          <scheme val="none"/>
        </font>
      </dxf>
    </rfmt>
    <rfmt sheetId="5" sqref="C561" start="0" length="0">
      <dxf>
        <font>
          <sz val="10"/>
          <name val="Times New Roman"/>
          <scheme val="none"/>
        </font>
      </dxf>
    </rfmt>
    <rfmt sheetId="5" sqref="C562" start="0" length="0">
      <dxf>
        <font>
          <sz val="10"/>
          <name val="Times New Roman"/>
          <scheme val="none"/>
        </font>
      </dxf>
    </rfmt>
    <rfmt sheetId="5" sqref="C563" start="0" length="0">
      <dxf>
        <font>
          <sz val="10"/>
          <name val="Times New Roman"/>
          <scheme val="none"/>
        </font>
      </dxf>
    </rfmt>
    <rfmt sheetId="5" sqref="C564" start="0" length="0">
      <dxf>
        <font>
          <sz val="10"/>
          <name val="Times New Roman"/>
          <scheme val="none"/>
        </font>
      </dxf>
    </rfmt>
    <rfmt sheetId="5" sqref="C569" start="0" length="0">
      <dxf>
        <font>
          <sz val="10"/>
          <name val="Times New Roman"/>
          <scheme val="none"/>
        </font>
      </dxf>
    </rfmt>
    <rfmt sheetId="5" sqref="C570" start="0" length="0">
      <dxf>
        <font>
          <sz val="10"/>
          <name val="Times New Roman"/>
          <scheme val="none"/>
        </font>
      </dxf>
    </rfmt>
    <rfmt sheetId="5" sqref="C571" start="0" length="0">
      <dxf>
        <font>
          <sz val="10"/>
          <name val="Times New Roman"/>
          <scheme val="none"/>
        </font>
      </dxf>
    </rfmt>
    <rfmt sheetId="5" sqref="C572" start="0" length="0">
      <dxf>
        <font>
          <sz val="10"/>
          <name val="Times New Roman"/>
          <scheme val="none"/>
        </font>
      </dxf>
    </rfmt>
    <rfmt sheetId="5" sqref="C573" start="0" length="0">
      <dxf>
        <font>
          <sz val="10"/>
          <name val="Times New Roman"/>
          <scheme val="none"/>
        </font>
      </dxf>
    </rfmt>
    <rfmt sheetId="5" sqref="C574" start="0" length="0">
      <dxf>
        <font>
          <sz val="10"/>
          <name val="Times New Roman"/>
          <scheme val="none"/>
        </font>
      </dxf>
    </rfmt>
    <rfmt sheetId="5" sqref="C575" start="0" length="0">
      <dxf>
        <font>
          <sz val="10"/>
          <name val="Times New Roman"/>
          <scheme val="none"/>
        </font>
      </dxf>
    </rfmt>
    <rfmt sheetId="5" sqref="C576" start="0" length="0">
      <dxf>
        <font>
          <sz val="10"/>
          <name val="Times New Roman"/>
          <scheme val="none"/>
        </font>
      </dxf>
    </rfmt>
    <rfmt sheetId="5" sqref="C577" start="0" length="0">
      <dxf>
        <font>
          <sz val="10"/>
          <name val="Times New Roman"/>
          <scheme val="none"/>
        </font>
      </dxf>
    </rfmt>
    <rfmt sheetId="5" sqref="C581" start="0" length="0">
      <dxf>
        <font>
          <sz val="10"/>
          <name val="Times New Roman"/>
          <scheme val="none"/>
        </font>
      </dxf>
    </rfmt>
    <rfmt sheetId="5" sqref="C582" start="0" length="0">
      <dxf>
        <font>
          <sz val="10"/>
          <name val="Times New Roman"/>
          <scheme val="none"/>
        </font>
      </dxf>
    </rfmt>
    <rfmt sheetId="5" sqref="C583" start="0" length="0">
      <dxf>
        <font>
          <sz val="10"/>
          <name val="Times New Roman"/>
          <scheme val="none"/>
        </font>
      </dxf>
    </rfmt>
    <rfmt sheetId="5" sqref="C584" start="0" length="0">
      <dxf>
        <font>
          <sz val="10"/>
          <name val="Times New Roman"/>
          <scheme val="none"/>
        </font>
      </dxf>
    </rfmt>
    <rfmt sheetId="5" sqref="C585" start="0" length="0">
      <dxf>
        <font>
          <sz val="10"/>
          <name val="Times New Roman"/>
          <scheme val="none"/>
        </font>
      </dxf>
    </rfmt>
  </rr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9" sId="5" numFmtId="34">
    <oc r="F120">
      <v>1000</v>
    </oc>
    <nc r="F120"/>
  </rcc>
  <rcc rId="700" sId="5" numFmtId="34">
    <oc r="F132">
      <v>1000</v>
    </oc>
    <nc r="F132"/>
  </rcc>
  <rcc rId="701" sId="5" numFmtId="34">
    <oc r="F136">
      <v>200</v>
    </oc>
    <nc r="F136"/>
  </rcc>
  <rcc rId="702" sId="5">
    <oc r="F137">
      <f>SUM(F120:F136)</f>
    </oc>
    <nc r="F137"/>
  </rcc>
  <rcc rId="703" sId="5">
    <oc r="F150">
      <f>'Bdg14-15'!F150</f>
    </oc>
    <nc r="F150"/>
  </rcc>
  <rcc rId="704" sId="5">
    <oc r="F151">
      <f>'Bdg14-15'!F151</f>
    </oc>
    <nc r="F151"/>
  </rcc>
  <rcc rId="705" sId="5">
    <oc r="F152">
      <f>'Bdg14-15'!F152</f>
    </oc>
    <nc r="F152"/>
  </rcc>
  <rcc rId="706" sId="5">
    <oc r="F153">
      <f>'Bdg14-15'!F153</f>
    </oc>
    <nc r="F153"/>
  </rcc>
  <rcc rId="707" sId="5">
    <oc r="F154">
      <f>'Bdg14-15'!F154</f>
    </oc>
    <nc r="F154"/>
  </rcc>
  <rcc rId="708" sId="5">
    <oc r="F155">
      <f>'Bdg14-15'!F155</f>
    </oc>
    <nc r="F155"/>
  </rcc>
  <rcc rId="709" sId="5">
    <oc r="F156">
      <f>'Bdg14-15'!F156</f>
    </oc>
    <nc r="F156"/>
  </rcc>
  <rcc rId="710" sId="5">
    <oc r="F157">
      <f>'Bdg14-15'!F157</f>
    </oc>
    <nc r="F157"/>
  </rcc>
  <rcc rId="711" sId="5">
    <oc r="F158">
      <f>'Bdg14-15'!F158</f>
    </oc>
    <nc r="F158"/>
  </rcc>
  <rcc rId="712" sId="5">
    <oc r="F159">
      <f>'Bdg14-15'!F159</f>
    </oc>
    <nc r="F159"/>
  </rcc>
  <rcc rId="713" sId="5">
    <oc r="F160">
      <f>'Bdg14-15'!F160</f>
    </oc>
    <nc r="F160"/>
  </rcc>
  <rcc rId="714" sId="5">
    <oc r="F161">
      <f>'Bdg14-15'!F161</f>
    </oc>
    <nc r="F161"/>
  </rcc>
  <rcc rId="715" sId="5">
    <oc r="F162">
      <f>'Bdg14-15'!F162</f>
    </oc>
    <nc r="F162"/>
  </rcc>
  <rcc rId="716" sId="5">
    <oc r="F163">
      <f>'Bdg14-15'!F163</f>
    </oc>
    <nc r="F163"/>
  </rcc>
  <rcc rId="717" sId="5">
    <oc r="F164">
      <f>'Bdg14-15'!F164</f>
    </oc>
    <nc r="F164"/>
  </rcc>
  <rcc rId="718" sId="5" numFmtId="34">
    <oc r="F165">
      <v>118193.52</v>
    </oc>
    <nc r="F165"/>
  </rcc>
  <rcc rId="719" sId="5" numFmtId="34">
    <oc r="F166">
      <v>2274.86</v>
    </oc>
    <nc r="F166"/>
  </rcc>
  <rcc rId="720" sId="5" numFmtId="34">
    <oc r="F351">
      <v>2588</v>
    </oc>
    <nc r="F351"/>
  </rcc>
  <rcc rId="721" sId="5" numFmtId="34">
    <oc r="F353">
      <v>560.84</v>
    </oc>
    <nc r="F353"/>
  </rcc>
  <rcc rId="722" sId="5" numFmtId="34">
    <oc r="F367">
      <v>173</v>
    </oc>
    <nc r="F367"/>
  </rcc>
  <rcc rId="723" sId="5">
    <nc r="D581">
      <f>'Bdg14-15'!D583</f>
    </nc>
  </rcc>
  <rcc rId="724" sId="5">
    <oc r="D582">
      <f>D579</f>
    </oc>
    <nc r="D582">
      <f>'Bdg14-15'!D584</f>
    </nc>
  </rcc>
  <rcc rId="725" sId="5" odxf="1" dxf="1">
    <nc r="D583">
      <f>'Bdg14-15'!D585</f>
    </nc>
    <odxf>
      <font>
        <b/>
        <i/>
        <sz val="10"/>
        <name val="Times New Roman"/>
        <scheme val="none"/>
      </font>
    </odxf>
    <ndxf>
      <font>
        <b val="0"/>
        <i val="0"/>
        <sz val="10"/>
        <name val="Times New Roman"/>
        <scheme val="none"/>
      </font>
    </ndxf>
  </rcc>
  <rcc rId="726" sId="5">
    <oc r="D584">
      <f>B585</f>
    </oc>
    <nc r="D584">
      <f>'Bdg14-15'!D586</f>
    </nc>
  </rcc>
  <rcc rId="727" sId="5">
    <nc r="D372">
      <f>'Bdg14-15'!F371</f>
    </nc>
  </rcc>
  <rcc rId="728" sId="5">
    <nc r="D373">
      <f>'Bdg14-15'!F372</f>
    </nc>
  </rcc>
  <rcc rId="729" sId="5">
    <oc r="D374">
      <f>B375</f>
    </oc>
    <nc r="D374">
      <f>'Bdg14-15'!F373</f>
    </nc>
  </rcc>
  <rcc rId="730" sId="5">
    <oc r="D375">
      <f>D372+D374</f>
    </oc>
    <nc r="D375">
      <f>'Bdg14-15'!F374</f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" sId="5">
    <oc r="C343">
      <f>'Bdg14-15'!F344</f>
    </oc>
    <nc r="C343">
      <f>C17</f>
    </nc>
  </rcc>
  <rcc rId="969" sId="5">
    <nc r="E343">
      <f>E17</f>
    </nc>
  </rcc>
  <rcc rId="970" sId="5" numFmtId="34">
    <nc r="E344">
      <v>250</v>
    </nc>
  </rcc>
  <rcc rId="971" sId="5" numFmtId="34">
    <nc r="E351">
      <v>3673.96</v>
    </nc>
  </rcc>
  <rcc rId="972" sId="5" numFmtId="34">
    <nc r="E352">
      <v>4736.93</v>
    </nc>
  </rcc>
  <rcc rId="973" sId="5" numFmtId="34">
    <nc r="E350">
      <v>3740.23</v>
    </nc>
  </rcc>
  <rcc rId="974" sId="5">
    <oc r="G53" t="inlineStr">
      <is>
        <t xml:space="preserve">                                                                      </t>
      </is>
    </oc>
    <nc r="G53"/>
  </rcc>
  <rrc rId="975" sId="5" ref="A55:XFD55" action="deleteRow">
    <undo index="0" exp="area" ref3D="1" dr="$C$1:$C$1048576" dn="cookies"/>
    <rfmt sheetId="5" xfDxf="1" sqref="A55:XFD55" start="0" length="0"/>
  </rrc>
  <rrc rId="976" sId="5" ref="A55:XFD55" action="deleteRow">
    <undo index="0" exp="area" ref3D="1" dr="$C$1:$C$1048576" dn="cookies"/>
    <rfmt sheetId="5" xfDxf="1" sqref="A55:XFD55" start="0" length="0"/>
  </rrc>
  <rrc rId="977" sId="5" ref="A108:XFD108" action="deleteRow">
    <undo index="0" exp="area" ref3D="1" dr="$C$1:$C$1048576" dn="cookies"/>
    <rfmt sheetId="5" xfDxf="1" sqref="A108:XFD108" start="0" length="0">
      <dxf>
        <font>
          <name val="Times New Roman"/>
          <scheme val="none"/>
        </font>
      </dxf>
    </rfmt>
    <rfmt sheetId="5" s="1" sqref="C108" start="0" length="0">
      <dxf>
        <numFmt numFmtId="35" formatCode="_(* #,##0.00_);_(* \(#,##0.00\);_(* &quot;-&quot;??_);_(@_)"/>
      </dxf>
    </rfmt>
    <rfmt sheetId="5" s="1" sqref="D108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08" start="0" length="0">
      <dxf>
        <numFmt numFmtId="35" formatCode="_(* #,##0.00_);_(* \(#,##0.00\);_(* &quot;-&quot;??_);_(@_)"/>
      </dxf>
    </rfmt>
    <rfmt sheetId="5" sqref="G108" start="0" length="0">
      <dxf>
        <font>
          <sz val="10"/>
          <name val="Times New Roman"/>
          <scheme val="none"/>
        </font>
      </dxf>
    </rfmt>
    <rfmt sheetId="5" s="1" sqref="H108" start="0" length="0">
      <dxf>
        <numFmt numFmtId="4" formatCode="#,##0.00"/>
      </dxf>
    </rfmt>
  </rrc>
  <rrc rId="978" sId="5" ref="A108:XFD108" action="deleteRow">
    <undo index="0" exp="area" ref3D="1" dr="$C$1:$C$1048576" dn="cookies"/>
    <rfmt sheetId="5" xfDxf="1" sqref="A108:XFD108" start="0" length="0">
      <dxf>
        <font>
          <name val="Times New Roman"/>
          <scheme val="none"/>
        </font>
      </dxf>
    </rfmt>
    <rfmt sheetId="5" s="1" sqref="C108" start="0" length="0">
      <dxf>
        <numFmt numFmtId="35" formatCode="_(* #,##0.00_);_(* \(#,##0.00\);_(* &quot;-&quot;??_);_(@_)"/>
      </dxf>
    </rfmt>
    <rfmt sheetId="5" s="1" sqref="D108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08" start="0" length="0">
      <dxf>
        <numFmt numFmtId="35" formatCode="_(* #,##0.00_);_(* \(#,##0.00\);_(* &quot;-&quot;??_);_(@_)"/>
      </dxf>
    </rfmt>
    <rfmt sheetId="5" sqref="G108" start="0" length="0">
      <dxf>
        <font>
          <sz val="10"/>
          <name val="Times New Roman"/>
          <scheme val="none"/>
        </font>
      </dxf>
    </rfmt>
    <rfmt sheetId="5" s="1" sqref="H108" start="0" length="0">
      <dxf>
        <numFmt numFmtId="4" formatCode="#,##0.00"/>
      </dxf>
    </rfmt>
  </rrc>
  <rrc rId="979" sId="5" ref="A108:XFD108" action="deleteRow">
    <undo index="0" exp="area" ref3D="1" dr="$C$1:$C$1048576" dn="cookies"/>
    <rfmt sheetId="5" xfDxf="1" sqref="A108:XFD108" start="0" length="0">
      <dxf>
        <font>
          <name val="Times New Roman"/>
          <scheme val="none"/>
        </font>
      </dxf>
    </rfmt>
    <rfmt sheetId="5" s="1" sqref="C108" start="0" length="0">
      <dxf>
        <numFmt numFmtId="35" formatCode="_(* #,##0.00_);_(* \(#,##0.00\);_(* &quot;-&quot;??_);_(@_)"/>
      </dxf>
    </rfmt>
    <rfmt sheetId="5" s="1" sqref="D108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08" start="0" length="0">
      <dxf>
        <numFmt numFmtId="35" formatCode="_(* #,##0.00_);_(* \(#,##0.00\);_(* &quot;-&quot;??_);_(@_)"/>
      </dxf>
    </rfmt>
    <rfmt sheetId="5" sqref="G108" start="0" length="0">
      <dxf>
        <font>
          <sz val="10"/>
          <name val="Times New Roman"/>
          <scheme val="none"/>
        </font>
      </dxf>
    </rfmt>
    <rfmt sheetId="5" s="1" sqref="H108" start="0" length="0">
      <dxf>
        <numFmt numFmtId="4" formatCode="#,##0.00"/>
      </dxf>
    </rfmt>
  </rrc>
  <rrc rId="980" sId="5" ref="A108:XFD108" action="deleteRow">
    <undo index="0" exp="area" ref3D="1" dr="$C$1:$C$1048576" dn="cookies"/>
    <rfmt sheetId="5" xfDxf="1" sqref="A108:XFD108" start="0" length="0">
      <dxf>
        <font>
          <name val="Times New Roman"/>
          <scheme val="none"/>
        </font>
      </dxf>
    </rfmt>
    <rfmt sheetId="5" s="1" sqref="C108" start="0" length="0">
      <dxf>
        <numFmt numFmtId="35" formatCode="_(* #,##0.00_);_(* \(#,##0.00\);_(* &quot;-&quot;??_);_(@_)"/>
      </dxf>
    </rfmt>
    <rfmt sheetId="5" s="1" sqref="D108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08" start="0" length="0">
      <dxf>
        <numFmt numFmtId="35" formatCode="_(* #,##0.00_);_(* \(#,##0.00\);_(* &quot;-&quot;??_);_(@_)"/>
      </dxf>
    </rfmt>
    <rfmt sheetId="5" sqref="G108" start="0" length="0">
      <dxf>
        <font>
          <sz val="10"/>
          <name val="Times New Roman"/>
          <scheme val="none"/>
        </font>
      </dxf>
    </rfmt>
    <rfmt sheetId="5" s="1" sqref="H108" start="0" length="0">
      <dxf>
        <numFmt numFmtId="4" formatCode="#,##0.00"/>
      </dxf>
    </rfmt>
  </rrc>
  <rrc rId="981" sId="5" ref="A112:XFD112" action="deleteRow">
    <undo index="0" exp="area" ref3D="1" dr="$C$1:$C$1048576" dn="cookies"/>
    <rfmt sheetId="5" xfDxf="1" sqref="A112:XFD112" start="0" length="0">
      <dxf>
        <font>
          <name val="Times New Roman"/>
          <scheme val="none"/>
        </font>
      </dxf>
    </rfmt>
    <rfmt sheetId="5" s="1" sqref="C112" start="0" length="0">
      <dxf>
        <numFmt numFmtId="35" formatCode="_(* #,##0.00_);_(* \(#,##0.00\);_(* &quot;-&quot;??_);_(@_)"/>
      </dxf>
    </rfmt>
    <rfmt sheetId="5" s="1" sqref="D11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12" start="0" length="0">
      <dxf>
        <numFmt numFmtId="35" formatCode="_(* #,##0.00_);_(* \(#,##0.00\);_(* &quot;-&quot;??_);_(@_)"/>
      </dxf>
    </rfmt>
    <rfmt sheetId="5" sqref="G112" start="0" length="0">
      <dxf>
        <font>
          <sz val="10"/>
          <name val="Times New Roman"/>
          <scheme val="none"/>
        </font>
      </dxf>
    </rfmt>
    <rfmt sheetId="5" s="1" sqref="H112" start="0" length="0">
      <dxf>
        <numFmt numFmtId="4" formatCode="#,##0.00"/>
      </dxf>
    </rfmt>
  </rrc>
  <rrc rId="982" sId="5" ref="A141:XFD141" action="deleteRow">
    <undo index="0" exp="area" ref3D="1" dr="$C$1:$C$1048576" dn="cookies"/>
    <rfmt sheetId="5" xfDxf="1" sqref="A141:XFD141" start="0" length="0">
      <dxf>
        <font>
          <name val="Times New Roman"/>
          <scheme val="none"/>
        </font>
      </dxf>
    </rfmt>
    <rfmt sheetId="5" s="1" sqref="C141" start="0" length="0">
      <dxf>
        <numFmt numFmtId="35" formatCode="_(* #,##0.00_);_(* \(#,##0.00\);_(* &quot;-&quot;??_);_(@_)"/>
      </dxf>
    </rfmt>
    <rfmt sheetId="5" s="1" sqref="D14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41" start="0" length="0">
      <dxf>
        <numFmt numFmtId="35" formatCode="_(* #,##0.00_);_(* \(#,##0.00\);_(* &quot;-&quot;??_);_(@_)"/>
      </dxf>
    </rfmt>
    <rfmt sheetId="5" s="1" sqref="H141" start="0" length="0">
      <dxf>
        <numFmt numFmtId="4" formatCode="#,##0.00"/>
      </dxf>
    </rfmt>
  </rrc>
  <rrc rId="983" sId="5" ref="A136:XFD136" action="deleteRow">
    <undo index="0" exp="area" ref3D="1" dr="$C$1:$C$1048576" dn="cookies"/>
    <rfmt sheetId="5" xfDxf="1" sqref="A136:XFD136" start="0" length="0">
      <dxf>
        <font>
          <name val="Times New Roman"/>
          <scheme val="none"/>
        </font>
      </dxf>
    </rfmt>
    <rfmt sheetId="5" s="1" sqref="C136" start="0" length="0">
      <dxf>
        <numFmt numFmtId="35" formatCode="_(* #,##0.00_);_(* \(#,##0.00\);_(* &quot;-&quot;??_);_(@_)"/>
      </dxf>
    </rfmt>
    <rfmt sheetId="5" s="1" sqref="D136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36" start="0" length="0">
      <dxf>
        <numFmt numFmtId="35" formatCode="_(* #,##0.00_);_(* \(#,##0.00\);_(* &quot;-&quot;??_);_(@_)"/>
      </dxf>
    </rfmt>
    <rfmt sheetId="5" s="1" sqref="H136" start="0" length="0">
      <dxf>
        <numFmt numFmtId="4" formatCode="#,##0.00"/>
      </dxf>
    </rfmt>
  </rrc>
  <rrc rId="984" sId="5" ref="A161:XFD161" action="deleteRow">
    <undo index="0" exp="area" ref3D="1" dr="$C$1:$C$1048576" dn="cookies"/>
    <rfmt sheetId="5" xfDxf="1" sqref="A161:XFD161" start="0" length="0">
      <dxf>
        <font>
          <b/>
          <i/>
          <name val="Times New Roman"/>
          <scheme val="none"/>
        </font>
      </dxf>
    </rfmt>
    <rfmt sheetId="5" s="1" sqref="C161" start="0" length="0">
      <dxf>
        <numFmt numFmtId="35" formatCode="_(* #,##0.00_);_(* \(#,##0.00\);_(* &quot;-&quot;??_);_(@_)"/>
      </dxf>
    </rfmt>
    <rfmt sheetId="5" s="1" sqref="D1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61" start="0" length="0">
      <dxf>
        <numFmt numFmtId="35" formatCode="_(* #,##0.00_);_(* \(#,##0.00\);_(* &quot;-&quot;??_);_(@_)"/>
      </dxf>
    </rfmt>
    <rfmt sheetId="5" sqref="G161" start="0" length="0">
      <dxf>
        <font>
          <b val="0"/>
          <i val="0"/>
          <sz val="10"/>
          <name val="Times New Roman"/>
          <scheme val="none"/>
        </font>
      </dxf>
    </rfmt>
    <rfmt sheetId="5" s="1" sqref="H161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985" sId="5" ref="A161:XFD161" action="deleteRow">
    <undo index="0" exp="area" ref3D="1" dr="$C$1:$C$1048576" dn="cookies"/>
    <rfmt sheetId="5" xfDxf="1" sqref="A161:XFD161" start="0" length="0">
      <dxf>
        <font>
          <b/>
          <i/>
          <name val="Times New Roman"/>
          <scheme val="none"/>
        </font>
      </dxf>
    </rfmt>
    <rfmt sheetId="5" s="1" sqref="C161" start="0" length="0">
      <dxf>
        <numFmt numFmtId="35" formatCode="_(* #,##0.00_);_(* \(#,##0.00\);_(* &quot;-&quot;??_);_(@_)"/>
      </dxf>
    </rfmt>
    <rfmt sheetId="5" s="1" sqref="D1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61" start="0" length="0">
      <dxf>
        <numFmt numFmtId="35" formatCode="_(* #,##0.00_);_(* \(#,##0.00\);_(* &quot;-&quot;??_);_(@_)"/>
      </dxf>
    </rfmt>
    <rfmt sheetId="5" sqref="G161" start="0" length="0">
      <dxf>
        <font>
          <b val="0"/>
          <i val="0"/>
          <sz val="10"/>
          <name val="Times New Roman"/>
          <scheme val="none"/>
        </font>
      </dxf>
    </rfmt>
    <rfmt sheetId="5" s="1" sqref="H161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986" sId="5" ref="A161:XFD161" action="deleteRow">
    <undo index="0" exp="area" ref3D="1" dr="$C$1:$C$1048576" dn="cookies"/>
    <rfmt sheetId="5" xfDxf="1" sqref="A161:XFD161" start="0" length="0">
      <dxf>
        <font>
          <b/>
          <i/>
          <name val="Times New Roman"/>
          <scheme val="none"/>
        </font>
      </dxf>
    </rfmt>
    <rfmt sheetId="5" s="1" sqref="C161" start="0" length="0">
      <dxf>
        <numFmt numFmtId="35" formatCode="_(* #,##0.00_);_(* \(#,##0.00\);_(* &quot;-&quot;??_);_(@_)"/>
      </dxf>
    </rfmt>
    <rfmt sheetId="5" s="1" sqref="D1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61" start="0" length="0">
      <dxf>
        <numFmt numFmtId="35" formatCode="_(* #,##0.00_);_(* \(#,##0.00\);_(* &quot;-&quot;??_);_(@_)"/>
      </dxf>
    </rfmt>
    <rfmt sheetId="5" sqref="G161" start="0" length="0">
      <dxf>
        <font>
          <b val="0"/>
          <i val="0"/>
          <sz val="10"/>
          <name val="Times New Roman"/>
          <scheme val="none"/>
        </font>
      </dxf>
    </rfmt>
    <rfmt sheetId="5" s="1" sqref="H161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987" sId="5" ref="A131:XFD131" action="deleteRow">
    <undo index="0" exp="area" ref3D="1" dr="$C$1:$C$1048576" dn="cookies"/>
    <rfmt sheetId="5" xfDxf="1" sqref="A131:XFD131" start="0" length="0">
      <dxf>
        <font>
          <name val="Times New Roman"/>
          <scheme val="none"/>
        </font>
      </dxf>
    </rfmt>
    <rfmt sheetId="5" s="1" sqref="C131" start="0" length="0">
      <dxf>
        <numFmt numFmtId="35" formatCode="_(* #,##0.00_);_(* \(#,##0.00\);_(* &quot;-&quot;??_);_(@_)"/>
      </dxf>
    </rfmt>
    <rfmt sheetId="5" s="1" sqref="D13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31" start="0" length="0">
      <dxf>
        <numFmt numFmtId="35" formatCode="_(* #,##0.00_);_(* \(#,##0.00\);_(* &quot;-&quot;??_);_(@_)"/>
      </dxf>
    </rfmt>
    <rfmt sheetId="5" s="1" sqref="H131" start="0" length="0">
      <dxf>
        <numFmt numFmtId="4" formatCode="#,##0.00"/>
      </dxf>
    </rfmt>
  </rrc>
  <rrc rId="988" sId="5" ref="A160:XFD160" action="insertRow">
    <undo index="0" exp="area" ref3D="1" dr="$C$1:$C$1048576" dn="cookies"/>
  </rrc>
  <rrc rId="989" sId="5" ref="A273:XFD273" action="insertRow">
    <undo index="0" exp="area" ref3D="1" dr="$C$1:$C$1048576" dn="cookies"/>
  </rrc>
  <rfmt sheetId="5" sqref="C303:E303" start="0" length="2147483647">
    <dxf>
      <font>
        <b val="0"/>
      </font>
    </dxf>
  </rfmt>
  <rrc rId="990" sId="5" ref="A324:XFD324" action="deleteRow">
    <undo index="0" exp="area" ref3D="1" dr="$C$1:$C$1048576" dn="cookies"/>
    <rfmt sheetId="5" xfDxf="1" sqref="A324:XFD324" start="0" length="0"/>
  </rrc>
  <rrc rId="991" sId="5" ref="A324:XFD324" action="deleteRow">
    <undo index="0" exp="area" ref3D="1" dr="$C$1:$C$1048576" dn="cookies"/>
    <rfmt sheetId="5" xfDxf="1" sqref="A324:XFD324" start="0" length="0"/>
  </rrc>
  <rrc rId="992" sId="5" ref="A324:XFD324" action="deleteRow">
    <undo index="0" exp="area" ref3D="1" dr="$C$1:$C$1048576" dn="cookies"/>
    <rfmt sheetId="5" xfDxf="1" sqref="A324:XFD324" start="0" length="0">
      <dxf>
        <font>
          <name val="Times New Roman"/>
          <scheme val="none"/>
        </font>
      </dxf>
    </rfmt>
    <rfmt sheetId="5" s="1" sqref="C324" start="0" length="0">
      <dxf>
        <numFmt numFmtId="35" formatCode="_(* #,##0.00_);_(* \(#,##0.00\);_(* &quot;-&quot;??_);_(@_)"/>
      </dxf>
    </rfmt>
    <rfmt sheetId="5" s="1" sqref="D3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24" start="0" length="0">
      <dxf>
        <numFmt numFmtId="35" formatCode="_(* #,##0.00_);_(* \(#,##0.00\);_(* &quot;-&quot;??_);_(@_)"/>
      </dxf>
    </rfmt>
    <rfmt sheetId="5" s="1" sqref="H324" start="0" length="0">
      <dxf>
        <numFmt numFmtId="4" formatCode="#,##0.00"/>
      </dxf>
    </rfmt>
  </rrc>
  <rrc rId="993" sId="5" ref="A324:XFD324" action="deleteRow">
    <undo index="0" exp="area" ref3D="1" dr="$C$1:$C$1048576" dn="cookies"/>
    <rfmt sheetId="5" xfDxf="1" sqref="A324:XFD324" start="0" length="0">
      <dxf>
        <font>
          <name val="Times New Roman"/>
          <scheme val="none"/>
        </font>
      </dxf>
    </rfmt>
    <rfmt sheetId="5" s="1" sqref="C324" start="0" length="0">
      <dxf>
        <numFmt numFmtId="35" formatCode="_(* #,##0.00_);_(* \(#,##0.00\);_(* &quot;-&quot;??_);_(@_)"/>
      </dxf>
    </rfmt>
    <rfmt sheetId="5" s="1" sqref="D3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24" start="0" length="0">
      <dxf>
        <numFmt numFmtId="35" formatCode="_(* #,##0.00_);_(* \(#,##0.00\);_(* &quot;-&quot;??_);_(@_)"/>
      </dxf>
    </rfmt>
    <rfmt sheetId="5" s="1" sqref="H324" start="0" length="0">
      <dxf>
        <numFmt numFmtId="4" formatCode="#,##0.00"/>
      </dxf>
    </rfmt>
  </rrc>
  <rrc rId="994" sId="5" ref="A324:XFD324" action="deleteRow">
    <undo index="0" exp="area" ref3D="1" dr="$C$1:$C$1048576" dn="cookies"/>
    <rfmt sheetId="5" xfDxf="1" sqref="A324:XFD324" start="0" length="0">
      <dxf>
        <font>
          <name val="Times New Roman"/>
          <scheme val="none"/>
        </font>
      </dxf>
    </rfmt>
    <rfmt sheetId="5" s="1" sqref="C324" start="0" length="0">
      <dxf>
        <numFmt numFmtId="35" formatCode="_(* #,##0.00_);_(* \(#,##0.00\);_(* &quot;-&quot;??_);_(@_)"/>
      </dxf>
    </rfmt>
    <rfmt sheetId="5" s="1" sqref="D3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24" start="0" length="0">
      <dxf>
        <numFmt numFmtId="35" formatCode="_(* #,##0.00_);_(* \(#,##0.00\);_(* &quot;-&quot;??_);_(@_)"/>
      </dxf>
    </rfmt>
    <rfmt sheetId="5" s="1" sqref="H324" start="0" length="0">
      <dxf>
        <numFmt numFmtId="4" formatCode="#,##0.00"/>
      </dxf>
    </rfmt>
  </rrc>
  <rrc rId="995" sId="5" ref="A373:XFD373" action="deleteRow">
    <undo index="0" exp="area" ref3D="1" dr="$C$1:$C$1048576" dn="cookies"/>
    <rfmt sheetId="5" xfDxf="1" sqref="A373:XFD373" start="0" length="0">
      <dxf>
        <font>
          <name val="Times New Roman"/>
          <scheme val="none"/>
        </font>
      </dxf>
    </rfmt>
    <rfmt sheetId="5" s="1" sqref="C373" start="0" length="0">
      <dxf>
        <numFmt numFmtId="35" formatCode="_(* #,##0.00_);_(* \(#,##0.00\);_(* &quot;-&quot;??_);_(@_)"/>
      </dxf>
    </rfmt>
    <rfmt sheetId="5" s="1" sqref="D37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73" start="0" length="0">
      <dxf>
        <numFmt numFmtId="35" formatCode="_(* #,##0.00_);_(* \(#,##0.00\);_(* &quot;-&quot;??_);_(@_)"/>
      </dxf>
    </rfmt>
    <rfmt sheetId="5" s="1" sqref="H373" start="0" length="0">
      <dxf>
        <numFmt numFmtId="4" formatCode="#,##0.00"/>
      </dxf>
    </rfmt>
  </rrc>
  <rrc rId="996" sId="5" ref="A373:XFD373" action="deleteRow">
    <undo index="0" exp="area" ref3D="1" dr="$C$1:$C$1048576" dn="cookies"/>
    <rfmt sheetId="5" xfDxf="1" sqref="A373:XFD373" start="0" length="0">
      <dxf>
        <font>
          <name val="Times New Roman"/>
          <scheme val="none"/>
        </font>
      </dxf>
    </rfmt>
    <rfmt sheetId="5" s="1" sqref="C373" start="0" length="0">
      <dxf>
        <numFmt numFmtId="35" formatCode="_(* #,##0.00_);_(* \(#,##0.00\);_(* &quot;-&quot;??_);_(@_)"/>
      </dxf>
    </rfmt>
    <rfmt sheetId="5" s="1" sqref="D37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73" start="0" length="0">
      <dxf>
        <numFmt numFmtId="35" formatCode="_(* #,##0.00_);_(* \(#,##0.00\);_(* &quot;-&quot;??_);_(@_)"/>
      </dxf>
    </rfmt>
    <rfmt sheetId="5" s="1" sqref="H373" start="0" length="0">
      <dxf>
        <numFmt numFmtId="4" formatCode="#,##0.00"/>
      </dxf>
    </rfmt>
  </rrc>
  <rrc rId="997" sId="5" ref="A373:XFD373" action="deleteRow">
    <undo index="0" exp="area" ref3D="1" dr="$C$1:$C$1048576" dn="cookies"/>
    <rfmt sheetId="5" xfDxf="1" sqref="A373:XFD373" start="0" length="0">
      <dxf>
        <font>
          <name val="Times New Roman"/>
          <scheme val="none"/>
        </font>
      </dxf>
    </rfmt>
    <rfmt sheetId="5" s="1" sqref="C373" start="0" length="0">
      <dxf>
        <numFmt numFmtId="35" formatCode="_(* #,##0.00_);_(* \(#,##0.00\);_(* &quot;-&quot;??_);_(@_)"/>
      </dxf>
    </rfmt>
    <rfmt sheetId="5" s="1" sqref="D37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73" start="0" length="0">
      <dxf>
        <numFmt numFmtId="35" formatCode="_(* #,##0.00_);_(* \(#,##0.00\);_(* &quot;-&quot;??_);_(@_)"/>
      </dxf>
    </rfmt>
    <rfmt sheetId="5" s="1" sqref="H373" start="0" length="0">
      <dxf>
        <numFmt numFmtId="4" formatCode="#,##0.00"/>
      </dxf>
    </rfmt>
  </rrc>
  <rrc rId="998" sId="5" ref="A373:XFD373" action="deleteRow">
    <undo index="0" exp="area" ref3D="1" dr="$C$1:$C$1048576" dn="cookies"/>
    <rfmt sheetId="5" xfDxf="1" sqref="A373:XFD373" start="0" length="0">
      <dxf>
        <font>
          <name val="Times New Roman"/>
          <scheme val="none"/>
        </font>
      </dxf>
    </rfmt>
    <rfmt sheetId="5" s="1" sqref="C373" start="0" length="0">
      <dxf>
        <numFmt numFmtId="35" formatCode="_(* #,##0.00_);_(* \(#,##0.00\);_(* &quot;-&quot;??_);_(@_)"/>
      </dxf>
    </rfmt>
    <rfmt sheetId="5" s="1" sqref="D37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73" start="0" length="0">
      <dxf>
        <numFmt numFmtId="35" formatCode="_(* #,##0.00_);_(* \(#,##0.00\);_(* &quot;-&quot;??_);_(@_)"/>
      </dxf>
    </rfmt>
    <rfmt sheetId="5" s="1" sqref="H373" start="0" length="0">
      <dxf>
        <numFmt numFmtId="4" formatCode="#,##0.00"/>
      </dxf>
    </rfmt>
  </rrc>
  <rrc rId="999" sId="5" ref="A373:XFD373" action="deleteRow">
    <undo index="0" exp="area" ref3D="1" dr="$C$1:$C$1048576" dn="cookies"/>
    <rfmt sheetId="5" xfDxf="1" sqref="A373:XFD373" start="0" length="0"/>
  </rrc>
  <rrc rId="1000" sId="5" ref="A422:XFD422" action="deleteRow">
    <undo index="0" exp="area" ref3D="1" dr="$C$1:$C$1048576" dn="cookies"/>
    <rfmt sheetId="5" xfDxf="1" sqref="A422:XFD422" start="0" length="0">
      <dxf>
        <font>
          <name val="Times New Roman"/>
          <scheme val="none"/>
        </font>
      </dxf>
    </rfmt>
    <rfmt sheetId="5" s="1" sqref="C422" start="0" length="0">
      <dxf>
        <numFmt numFmtId="35" formatCode="_(* #,##0.00_);_(* \(#,##0.00\);_(* &quot;-&quot;??_);_(@_)"/>
      </dxf>
    </rfmt>
    <rfmt sheetId="5" s="1" sqref="D42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22" start="0" length="0">
      <dxf>
        <numFmt numFmtId="35" formatCode="_(* #,##0.00_);_(* \(#,##0.00\);_(* &quot;-&quot;??_);_(@_)"/>
      </dxf>
    </rfmt>
    <rfmt sheetId="5" s="1" sqref="H422" start="0" length="0">
      <dxf>
        <numFmt numFmtId="4" formatCode="#,##0.00"/>
      </dxf>
    </rfmt>
  </rrc>
  <rrc rId="1001" sId="5" ref="A422:XFD422" action="deleteRow">
    <undo index="0" exp="area" ref3D="1" dr="$C$1:$C$1048576" dn="cookies"/>
    <rfmt sheetId="5" xfDxf="1" sqref="A422:XFD422" start="0" length="0">
      <dxf>
        <font>
          <name val="Times New Roman"/>
          <scheme val="none"/>
        </font>
      </dxf>
    </rfmt>
    <rfmt sheetId="5" s="1" sqref="C422" start="0" length="0">
      <dxf>
        <numFmt numFmtId="35" formatCode="_(* #,##0.00_);_(* \(#,##0.00\);_(* &quot;-&quot;??_);_(@_)"/>
      </dxf>
    </rfmt>
    <rfmt sheetId="5" s="1" sqref="D42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22" start="0" length="0">
      <dxf>
        <numFmt numFmtId="35" formatCode="_(* #,##0.00_);_(* \(#,##0.00\);_(* &quot;-&quot;??_);_(@_)"/>
      </dxf>
    </rfmt>
    <rfmt sheetId="5" s="1" sqref="H422" start="0" length="0">
      <dxf>
        <numFmt numFmtId="4" formatCode="#,##0.00"/>
      </dxf>
    </rfmt>
  </rrc>
  <rrc rId="1002" sId="5" ref="A422:XFD422" action="deleteRow">
    <undo index="0" exp="area" ref3D="1" dr="$C$1:$C$1048576" dn="cookies"/>
    <rfmt sheetId="5" xfDxf="1" sqref="A422:XFD422" start="0" length="0">
      <dxf>
        <font>
          <name val="Times New Roman"/>
          <scheme val="none"/>
        </font>
      </dxf>
    </rfmt>
    <rfmt sheetId="5" s="1" sqref="C422" start="0" length="0">
      <dxf>
        <numFmt numFmtId="35" formatCode="_(* #,##0.00_);_(* \(#,##0.00\);_(* &quot;-&quot;??_);_(@_)"/>
      </dxf>
    </rfmt>
    <rfmt sheetId="5" s="1" sqref="D42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22" start="0" length="0">
      <dxf>
        <numFmt numFmtId="35" formatCode="_(* #,##0.00_);_(* \(#,##0.00\);_(* &quot;-&quot;??_);_(@_)"/>
      </dxf>
    </rfmt>
    <rfmt sheetId="5" s="1" sqref="H422" start="0" length="0">
      <dxf>
        <numFmt numFmtId="4" formatCode="#,##0.00"/>
      </dxf>
    </rfmt>
  </rrc>
  <rrc rId="1003" sId="5" ref="A422:XFD422" action="deleteRow">
    <undo index="0" exp="area" ref3D="1" dr="$C$1:$C$1048576" dn="cookies"/>
    <rfmt sheetId="5" xfDxf="1" sqref="A422:XFD422" start="0" length="0"/>
  </rrc>
  <rrc rId="1004" sId="5" ref="A422:XFD422" action="deleteRow">
    <undo index="0" exp="area" ref3D="1" dr="$C$1:$C$1048576" dn="cookies"/>
    <rfmt sheetId="5" xfDxf="1" sqref="A422:XFD422" start="0" length="0"/>
  </rrc>
  <rrc rId="1005" sId="5" ref="A471:XFD471" action="deleteRow">
    <undo index="0" exp="area" ref3D="1" dr="$C$1:$C$1048576" dn="cookies"/>
    <rfmt sheetId="5" xfDxf="1" sqref="A471:XFD471" start="0" length="0">
      <dxf>
        <font>
          <name val="Times New Roman"/>
          <scheme val="none"/>
        </font>
      </dxf>
    </rfmt>
    <rfmt sheetId="5" s="1" sqref="C471" start="0" length="0">
      <dxf>
        <numFmt numFmtId="35" formatCode="_(* #,##0.00_);_(* \(#,##0.00\);_(* &quot;-&quot;??_);_(@_)"/>
      </dxf>
    </rfmt>
    <rfmt sheetId="5" s="1" sqref="D47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71" start="0" length="0">
      <dxf>
        <numFmt numFmtId="35" formatCode="_(* #,##0.00_);_(* \(#,##0.00\);_(* &quot;-&quot;??_);_(@_)"/>
      </dxf>
    </rfmt>
    <rfmt sheetId="5" s="1" sqref="H471" start="0" length="0">
      <dxf>
        <numFmt numFmtId="4" formatCode="#,##0.00"/>
      </dxf>
    </rfmt>
  </rrc>
  <rrc rId="1006" sId="5" ref="A471:XFD471" action="deleteRow">
    <undo index="0" exp="area" ref3D="1" dr="$C$1:$C$1048576" dn="cookies"/>
    <rfmt sheetId="5" xfDxf="1" sqref="A471:XFD471" start="0" length="0">
      <dxf>
        <font>
          <name val="Times New Roman"/>
          <scheme val="none"/>
        </font>
      </dxf>
    </rfmt>
    <rfmt sheetId="5" s="1" sqref="C471" start="0" length="0">
      <dxf>
        <numFmt numFmtId="35" formatCode="_(* #,##0.00_);_(* \(#,##0.00\);_(* &quot;-&quot;??_);_(@_)"/>
      </dxf>
    </rfmt>
    <rfmt sheetId="5" s="1" sqref="D47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71" start="0" length="0">
      <dxf>
        <numFmt numFmtId="35" formatCode="_(* #,##0.00_);_(* \(#,##0.00\);_(* &quot;-&quot;??_);_(@_)"/>
      </dxf>
    </rfmt>
    <rfmt sheetId="5" s="1" sqref="H471" start="0" length="0">
      <dxf>
        <numFmt numFmtId="4" formatCode="#,##0.00"/>
      </dxf>
    </rfmt>
  </rrc>
  <rrc rId="1007" sId="5" ref="A471:XFD471" action="deleteRow">
    <undo index="0" exp="area" ref3D="1" dr="$C$1:$C$1048576" dn="cookies"/>
    <rfmt sheetId="5" xfDxf="1" sqref="A471:XFD471" start="0" length="0">
      <dxf>
        <font>
          <name val="Times New Roman"/>
          <scheme val="none"/>
        </font>
      </dxf>
    </rfmt>
    <rfmt sheetId="5" s="1" sqref="C471" start="0" length="0">
      <dxf>
        <numFmt numFmtId="35" formatCode="_(* #,##0.00_);_(* \(#,##0.00\);_(* &quot;-&quot;??_);_(@_)"/>
      </dxf>
    </rfmt>
    <rfmt sheetId="5" s="1" sqref="D47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71" start="0" length="0">
      <dxf>
        <numFmt numFmtId="35" formatCode="_(* #,##0.00_);_(* \(#,##0.00\);_(* &quot;-&quot;??_);_(@_)"/>
      </dxf>
    </rfmt>
    <rfmt sheetId="5" s="1" sqref="H471" start="0" length="0">
      <dxf>
        <numFmt numFmtId="4" formatCode="#,##0.00"/>
      </dxf>
    </rfmt>
  </rrc>
  <rrc rId="1008" sId="5" ref="A471:XFD471" action="deleteRow">
    <undo index="0" exp="area" ref3D="1" dr="$C$1:$C$1048576" dn="cookies"/>
    <rfmt sheetId="5" xfDxf="1" sqref="A471:XFD471" start="0" length="0">
      <dxf>
        <font>
          <name val="Times New Roman"/>
          <scheme val="none"/>
        </font>
      </dxf>
    </rfmt>
    <rfmt sheetId="5" s="1" sqref="C471" start="0" length="0">
      <dxf>
        <numFmt numFmtId="35" formatCode="_(* #,##0.00_);_(* \(#,##0.00\);_(* &quot;-&quot;??_);_(@_)"/>
      </dxf>
    </rfmt>
    <rfmt sheetId="5" s="1" sqref="D47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71" start="0" length="0">
      <dxf>
        <numFmt numFmtId="35" formatCode="_(* #,##0.00_);_(* \(#,##0.00\);_(* &quot;-&quot;??_);_(@_)"/>
      </dxf>
    </rfmt>
    <rfmt sheetId="5" s="1" sqref="H471" start="0" length="0">
      <dxf>
        <numFmt numFmtId="4" formatCode="#,##0.00"/>
      </dxf>
    </rfmt>
  </rrc>
  <rrc rId="1009" sId="5" ref="A471:XFD471" action="deleteRow">
    <undo index="0" exp="area" ref3D="1" dr="$C$1:$C$1048576" dn="cookies"/>
    <rfmt sheetId="5" xfDxf="1" sqref="A471:XFD471" start="0" length="0">
      <dxf>
        <font>
          <name val="Times New Roman"/>
          <scheme val="none"/>
        </font>
      </dxf>
    </rfmt>
    <rfmt sheetId="5" s="1" sqref="C471" start="0" length="0">
      <dxf>
        <numFmt numFmtId="35" formatCode="_(* #,##0.00_);_(* \(#,##0.00\);_(* &quot;-&quot;??_);_(@_)"/>
      </dxf>
    </rfmt>
    <rfmt sheetId="5" s="1" sqref="D47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71" start="0" length="0">
      <dxf>
        <numFmt numFmtId="35" formatCode="_(* #,##0.00_);_(* \(#,##0.00\);_(* &quot;-&quot;??_);_(@_)"/>
      </dxf>
    </rfmt>
    <rfmt sheetId="5" s="1" sqref="H471" start="0" length="0">
      <dxf>
        <numFmt numFmtId="4" formatCode="#,##0.00"/>
      </dxf>
    </rfmt>
  </rrc>
  <rrc rId="1010" sId="5" ref="A520:XFD520" action="deleteRow">
    <undo index="0" exp="area" ref3D="1" dr="$C$1:$C$1048576" dn="cookies"/>
    <rfmt sheetId="5" xfDxf="1" sqref="A520:XFD520" start="0" length="0">
      <dxf>
        <font>
          <name val="Times New Roman"/>
          <scheme val="none"/>
        </font>
      </dxf>
    </rfmt>
    <rfmt sheetId="5" s="1" sqref="C520" start="0" length="0">
      <dxf>
        <numFmt numFmtId="35" formatCode="_(* #,##0.00_);_(* \(#,##0.00\);_(* &quot;-&quot;??_);_(@_)"/>
      </dxf>
    </rfmt>
    <rfmt sheetId="5" s="1" sqref="D52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20" start="0" length="0">
      <dxf>
        <numFmt numFmtId="35" formatCode="_(* #,##0.00_);_(* \(#,##0.00\);_(* &quot;-&quot;??_);_(@_)"/>
      </dxf>
    </rfmt>
    <rfmt sheetId="5" s="1" sqref="H520" start="0" length="0">
      <dxf>
        <numFmt numFmtId="4" formatCode="#,##0.00"/>
      </dxf>
    </rfmt>
  </rrc>
  <rrc rId="1011" sId="5" ref="A520:XFD520" action="deleteRow">
    <undo index="0" exp="area" ref3D="1" dr="$C$1:$C$1048576" dn="cookies"/>
    <rfmt sheetId="5" xfDxf="1" sqref="A520:XFD520" start="0" length="0">
      <dxf>
        <font>
          <name val="Times New Roman"/>
          <scheme val="none"/>
        </font>
      </dxf>
    </rfmt>
    <rfmt sheetId="5" s="1" sqref="C520" start="0" length="0">
      <dxf>
        <numFmt numFmtId="35" formatCode="_(* #,##0.00_);_(* \(#,##0.00\);_(* &quot;-&quot;??_);_(@_)"/>
      </dxf>
    </rfmt>
    <rfmt sheetId="5" s="1" sqref="D52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20" start="0" length="0">
      <dxf>
        <numFmt numFmtId="35" formatCode="_(* #,##0.00_);_(* \(#,##0.00\);_(* &quot;-&quot;??_);_(@_)"/>
      </dxf>
    </rfmt>
    <rfmt sheetId="5" s="1" sqref="H520" start="0" length="0">
      <dxf>
        <numFmt numFmtId="4" formatCode="#,##0.00"/>
      </dxf>
    </rfmt>
  </rrc>
  <rrc rId="1012" sId="5" ref="A520:XFD520" action="deleteRow">
    <undo index="0" exp="area" ref3D="1" dr="$C$1:$C$1048576" dn="cookies"/>
    <rfmt sheetId="5" xfDxf="1" sqref="A520:XFD520" start="0" length="0">
      <dxf>
        <font>
          <name val="Times New Roman"/>
          <scheme val="none"/>
        </font>
      </dxf>
    </rfmt>
    <rfmt sheetId="5" s="1" sqref="C520" start="0" length="0">
      <dxf>
        <numFmt numFmtId="35" formatCode="_(* #,##0.00_);_(* \(#,##0.00\);_(* &quot;-&quot;??_);_(@_)"/>
      </dxf>
    </rfmt>
    <rfmt sheetId="5" s="1" sqref="D52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20" start="0" length="0">
      <dxf>
        <numFmt numFmtId="35" formatCode="_(* #,##0.00_);_(* \(#,##0.00\);_(* &quot;-&quot;??_);_(@_)"/>
      </dxf>
    </rfmt>
    <rfmt sheetId="5" s="1" sqref="H520" start="0" length="0">
      <dxf>
        <numFmt numFmtId="4" formatCode="#,##0.00"/>
      </dxf>
    </rfmt>
  </rrc>
  <rrc rId="1013" sId="5" ref="A520:XFD520" action="deleteRow">
    <undo index="0" exp="area" ref3D="1" dr="$C$1:$C$1048576" dn="cookies"/>
    <rfmt sheetId="5" xfDxf="1" sqref="A520:XFD520" start="0" length="0">
      <dxf>
        <font>
          <name val="Times New Roman"/>
          <scheme val="none"/>
        </font>
      </dxf>
    </rfmt>
    <rfmt sheetId="5" s="1" sqref="C520" start="0" length="0">
      <dxf>
        <numFmt numFmtId="35" formatCode="_(* #,##0.00_);_(* \(#,##0.00\);_(* &quot;-&quot;??_);_(@_)"/>
      </dxf>
    </rfmt>
    <rfmt sheetId="5" s="1" sqref="D52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20" start="0" length="0">
      <dxf>
        <numFmt numFmtId="35" formatCode="_(* #,##0.00_);_(* \(#,##0.00\);_(* &quot;-&quot;??_);_(@_)"/>
      </dxf>
    </rfmt>
    <rfmt sheetId="5" s="1" sqref="H520" start="0" length="0">
      <dxf>
        <numFmt numFmtId="4" formatCode="#,##0.00"/>
      </dxf>
    </rfmt>
  </rrc>
  <rcc rId="1014" sId="5">
    <nc r="E376">
      <f>E23</f>
    </nc>
  </rcc>
  <rcc rId="1015" sId="5">
    <nc r="E425">
      <f>E25</f>
    </nc>
  </rcc>
  <rcc rId="1016" sId="5">
    <nc r="E474">
      <f>E27</f>
    </nc>
  </rcc>
  <rcc rId="1017" sId="5">
    <nc r="E523">
      <f>E29</f>
    </nc>
  </rcc>
  <rcc rId="1018" sId="5">
    <oc r="C401">
      <f>C386</f>
    </oc>
    <nc r="C401">
      <f>'Bdg14-15'!F424</f>
    </nc>
  </rcc>
  <rcc rId="1019" sId="5">
    <oc r="C402">
      <f>C399</f>
    </oc>
    <nc r="C402">
      <f>'Bdg14-15'!F425</f>
    </nc>
  </rcc>
  <rcc rId="1020" sId="5">
    <nc r="C403">
      <f>'Bdg14-15'!F426</f>
    </nc>
  </rcc>
  <rcc rId="1021" sId="5">
    <nc r="C404">
      <f>'Bdg14-15'!F427</f>
    </nc>
  </rcc>
  <rcc rId="1022" sId="5">
    <nc r="E404">
      <f>C405</f>
    </nc>
  </rcc>
  <rcc rId="1023" sId="5">
    <oc r="C448">
      <f>C433</f>
    </oc>
    <nc r="C448">
      <f>'Bdg14-15'!F477</f>
    </nc>
  </rcc>
  <rcc rId="1024" sId="5">
    <oc r="C449">
      <f>C446</f>
    </oc>
    <nc r="C449">
      <f>'Bdg14-15'!F478</f>
    </nc>
  </rcc>
  <rcc rId="1025" sId="5">
    <nc r="C450">
      <f>'Bdg14-15'!F479</f>
    </nc>
  </rcc>
  <rcc rId="1026" sId="5">
    <oc r="C451">
      <f>B452</f>
    </oc>
    <nc r="C451">
      <f>'Bdg14-15'!F480</f>
    </nc>
  </rcc>
  <rcc rId="1027" sId="5">
    <oc r="C452">
      <f>C451+C450</f>
    </oc>
    <nc r="C452">
      <f>'Bdg14-15'!F481</f>
    </nc>
  </rcc>
  <rfmt sheetId="5" sqref="C450" start="0" length="2147483647">
    <dxf>
      <font>
        <b val="0"/>
      </font>
    </dxf>
  </rfmt>
  <rfmt sheetId="5" sqref="C450" start="0" length="2147483647">
    <dxf>
      <font>
        <i val="0"/>
      </font>
    </dxf>
  </rfmt>
  <rcc rId="1028" sId="5">
    <nc r="C497">
      <f>'Bdg14-15'!F530</f>
    </nc>
  </rcc>
  <rcc rId="1029" sId="5">
    <oc r="C498">
      <f>C495</f>
    </oc>
    <nc r="C498">
      <f>'Bdg14-15'!F531</f>
    </nc>
  </rcc>
  <rcc rId="1030" sId="5">
    <nc r="C499">
      <f>'Bdg14-15'!F532</f>
    </nc>
  </rcc>
  <rcc rId="1031" sId="5">
    <oc r="C500">
      <f>B501</f>
    </oc>
    <nc r="C500">
      <f>'Bdg14-15'!F533</f>
    </nc>
  </rcc>
  <rfmt sheetId="5" sqref="C499" start="0" length="2147483647">
    <dxf>
      <font>
        <i val="0"/>
      </font>
    </dxf>
  </rfmt>
  <rfmt sheetId="5" sqref="C499" start="0" length="2147483647">
    <dxf>
      <font>
        <b val="0"/>
      </font>
    </dxf>
  </rfmt>
  <rcc rId="1032" sId="5">
    <oc r="C546">
      <f>'Bdg14-15'!D583</f>
    </oc>
    <nc r="C546">
      <f>'Bdg14-15'!F583</f>
    </nc>
  </rcc>
  <rcc rId="1033" sId="5">
    <oc r="C547">
      <f>'Bdg14-15'!D584</f>
    </oc>
    <nc r="C547">
      <f>'Bdg14-15'!F584</f>
    </nc>
  </rcc>
  <rcc rId="1034" sId="5">
    <oc r="C548">
      <f>'Bdg14-15'!D585</f>
    </oc>
    <nc r="C548">
      <f>'Bdg14-15'!F585</f>
    </nc>
  </rcc>
  <rcc rId="1035" sId="5">
    <oc r="C549">
      <f>'Bdg14-15'!D586</f>
    </oc>
    <nc r="C549">
      <f>'Bdg14-15'!F586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6" sId="5" ref="A364:XFD364" action="deleteRow">
    <undo index="0" exp="area" ref3D="1" dr="$C$1:$C$1048576" dn="cookies"/>
    <rfmt sheetId="5" xfDxf="1" sqref="A364:XFD364" start="0" length="0"/>
  </rrc>
  <rrc rId="1037" sId="5" ref="A364:XFD364" action="deleteRow">
    <undo index="0" exp="area" ref3D="1" dr="$C$1:$C$1048576" dn="cookies"/>
    <rfmt sheetId="5" xfDxf="1" sqref="A364:XFD364" start="0" length="0"/>
  </rrc>
  <rrc rId="1038" sId="5" ref="A364:XFD364" action="deleteRow">
    <undo index="0" exp="area" ref3D="1" dr="$C$1:$C$1048576" dn="cookies"/>
    <rfmt sheetId="5" xfDxf="1" sqref="A364:XFD364" start="0" length="0"/>
  </rrc>
  <rrc rId="1039" sId="5" ref="A364:XFD364" action="deleteRow">
    <undo index="0" exp="area" ref3D="1" dr="$C$1:$C$1048576" dn="cookies"/>
    <rfmt sheetId="5" xfDxf="1" sqref="A364:XFD364" start="0" length="0"/>
  </rrc>
  <rrc rId="1040" sId="5" ref="A364:XFD364" action="deleteRow">
    <undo index="0" exp="area" ref3D="1" dr="$C$1:$C$1048576" dn="cookies"/>
    <rfmt sheetId="5" xfDxf="1" sqref="A364:XFD364" start="0" length="0"/>
  </rrc>
  <rrc rId="1041" sId="5" ref="A364:XFD364" action="deleteRow">
    <undo index="0" exp="area" ref3D="1" dr="$C$1:$C$1048576" dn="cookies"/>
    <rfmt sheetId="5" xfDxf="1" sqref="A364:XFD364" start="0" length="0">
      <dxf>
        <font>
          <name val="Times New Roman"/>
          <scheme val="none"/>
        </font>
      </dxf>
    </rfmt>
    <rfmt sheetId="5" s="1" sqref="C364" start="0" length="0">
      <dxf>
        <numFmt numFmtId="35" formatCode="_(* #,##0.00_);_(* \(#,##0.00\);_(* &quot;-&quot;??_);_(@_)"/>
      </dxf>
    </rfmt>
    <rfmt sheetId="5" s="1" sqref="D36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64" start="0" length="0">
      <dxf>
        <numFmt numFmtId="35" formatCode="_(* #,##0.00_);_(* \(#,##0.00\);_(* &quot;-&quot;??_);_(@_)"/>
      </dxf>
    </rfmt>
    <rfmt sheetId="5" s="1" sqref="H364" start="0" length="0">
      <dxf>
        <numFmt numFmtId="4" formatCode="#,##0.00"/>
      </dxf>
    </rfmt>
  </rrc>
  <rrc rId="1042" sId="5" ref="A364:XFD364" action="deleteRow">
    <undo index="0" exp="area" ref3D="1" dr="$C$1:$C$1048576" dn="cookies"/>
    <rfmt sheetId="5" xfDxf="1" sqref="A364:XFD364" start="0" length="0">
      <dxf>
        <font>
          <name val="Times New Roman"/>
          <scheme val="none"/>
        </font>
      </dxf>
    </rfmt>
    <rfmt sheetId="5" s="1" sqref="C364" start="0" length="0">
      <dxf>
        <numFmt numFmtId="35" formatCode="_(* #,##0.00_);_(* \(#,##0.00\);_(* &quot;-&quot;??_);_(@_)"/>
      </dxf>
    </rfmt>
    <rfmt sheetId="5" s="1" sqref="D36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64" start="0" length="0">
      <dxf>
        <numFmt numFmtId="35" formatCode="_(* #,##0.00_);_(* \(#,##0.00\);_(* &quot;-&quot;??_);_(@_)"/>
      </dxf>
    </rfmt>
    <rfmt sheetId="5" s="1" sqref="H364" start="0" length="0">
      <dxf>
        <numFmt numFmtId="4" formatCode="#,##0.00"/>
      </dxf>
    </rfmt>
  </rrc>
  <rrc rId="1043" sId="5" ref="A364:XFD364" action="deleteRow">
    <undo index="0" exp="area" ref3D="1" dr="$C$1:$C$1048576" dn="cookies"/>
    <rfmt sheetId="5" xfDxf="1" sqref="A364:XFD364" start="0" length="0">
      <dxf>
        <font>
          <name val="Times New Roman"/>
          <scheme val="none"/>
        </font>
      </dxf>
    </rfmt>
    <rfmt sheetId="5" s="1" sqref="C364" start="0" length="0">
      <dxf>
        <numFmt numFmtId="35" formatCode="_(* #,##0.00_);_(* \(#,##0.00\);_(* &quot;-&quot;??_);_(@_)"/>
      </dxf>
    </rfmt>
    <rfmt sheetId="5" s="1" sqref="D36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64" start="0" length="0">
      <dxf>
        <numFmt numFmtId="35" formatCode="_(* #,##0.00_);_(* \(#,##0.00\);_(* &quot;-&quot;??_);_(@_)"/>
      </dxf>
    </rfmt>
    <rfmt sheetId="5" s="1" sqref="H364" start="0" length="0">
      <dxf>
        <numFmt numFmtId="4" formatCode="#,##0.00"/>
      </dxf>
    </rfmt>
  </rrc>
  <rrc rId="1044" sId="5" ref="A364:XFD364" action="deleteRow">
    <undo index="0" exp="area" ref3D="1" dr="$C$1:$C$1048576" dn="cookies"/>
    <rfmt sheetId="5" xfDxf="1" sqref="A364:XFD364" start="0" length="0">
      <dxf>
        <font>
          <name val="Times New Roman"/>
          <scheme val="none"/>
        </font>
      </dxf>
    </rfmt>
    <rfmt sheetId="5" s="1" sqref="C364" start="0" length="0">
      <dxf>
        <numFmt numFmtId="35" formatCode="_(* #,##0.00_);_(* \(#,##0.00\);_(* &quot;-&quot;??_);_(@_)"/>
      </dxf>
    </rfmt>
    <rfmt sheetId="5" s="1" sqref="D36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64" start="0" length="0">
      <dxf>
        <numFmt numFmtId="35" formatCode="_(* #,##0.00_);_(* \(#,##0.00\);_(* &quot;-&quot;??_);_(@_)"/>
      </dxf>
    </rfmt>
    <rfmt sheetId="5" s="1" sqref="H364" start="0" length="0">
      <dxf>
        <numFmt numFmtId="4" formatCode="#,##0.00"/>
      </dxf>
    </rfmt>
  </rrc>
  <rrc rId="1045" sId="5" ref="A312:XFD312" action="deleteRow">
    <undo index="0" exp="area" ref3D="1" dr="$C$1:$C$1048576" dn="cookies"/>
    <rfmt sheetId="5" xfDxf="1" sqref="A312:XFD312" start="0" length="0">
      <dxf>
        <font>
          <sz val="10"/>
          <name val="Times New Roman"/>
          <scheme val="none"/>
        </font>
      </dxf>
    </rfmt>
    <rfmt sheetId="5" s="1" sqref="C312" start="0" length="0">
      <dxf>
        <numFmt numFmtId="35" formatCode="_(* #,##0.00_);_(* \(#,##0.00\);_(* &quot;-&quot;??_);_(@_)"/>
      </dxf>
    </rfmt>
    <rfmt sheetId="5" s="1" sqref="D312" start="0" length="0">
      <dxf>
        <numFmt numFmtId="35" formatCode="_(* #,##0.00_);_(* \(#,##0.00\);_(* &quot;-&quot;??_);_(@_)"/>
      </dxf>
    </rfmt>
    <rfmt sheetId="5" s="1" sqref="E312" start="0" length="0">
      <dxf>
        <numFmt numFmtId="35" formatCode="_(* #,##0.00_);_(* \(#,##0.00\);_(* &quot;-&quot;??_);_(@_)"/>
      </dxf>
    </rfmt>
    <rfmt sheetId="5" s="1" sqref="H312" start="0" length="0">
      <dxf>
        <numFmt numFmtId="4" formatCode="#,##0.00"/>
      </dxf>
    </rfmt>
  </rrc>
  <rrc rId="1046" sId="5" ref="A312:XFD312" action="deleteRow">
    <undo index="0" exp="area" ref3D="1" dr="$C$1:$C$1048576" dn="cookies"/>
    <rfmt sheetId="5" xfDxf="1" sqref="A312:XFD312" start="0" length="0"/>
  </rrc>
  <rrc rId="1047" sId="5" ref="A312:XFD312" action="deleteRow">
    <undo index="0" exp="area" ref3D="1" dr="$C$1:$C$1048576" dn="cookies"/>
    <rfmt sheetId="5" xfDxf="1" sqref="A312:XFD312" start="0" length="0"/>
  </rrc>
  <rrc rId="1048" sId="5" ref="A312:XFD312" action="deleteRow">
    <undo index="0" exp="area" ref3D="1" dr="$C$1:$C$1048576" dn="cookies"/>
    <rfmt sheetId="5" xfDxf="1" sqref="A312:XFD312" start="0" length="0"/>
  </rrc>
  <rrc rId="1049" sId="5" ref="A312:XFD312" action="deleteRow">
    <undo index="0" exp="area" ref3D="1" dr="$C$1:$C$1048576" dn="cookies"/>
    <rfmt sheetId="5" xfDxf="1" sqref="A312:XFD312" start="0" length="0"/>
  </rrc>
  <rrc rId="1050" sId="5" ref="A312:XFD312" action="deleteRow">
    <undo index="0" exp="area" ref3D="1" dr="$C$1:$C$1048576" dn="cookies"/>
    <rfmt sheetId="5" xfDxf="1" sqref="A312:XFD312" start="0" length="0"/>
  </rrc>
  <rrc rId="1051" sId="5" ref="A312:XFD312" action="deleteRow">
    <undo index="0" exp="area" ref3D="1" dr="$C$1:$C$1048576" dn="cookies"/>
    <rfmt sheetId="5" xfDxf="1" sqref="A312:XFD312" start="0" length="0"/>
  </rrc>
  <rrc rId="1052" sId="5" ref="A312:XFD312" action="deleteRow">
    <undo index="0" exp="area" ref3D="1" dr="$C$1:$C$1048576" dn="cookies"/>
    <rfmt sheetId="5" xfDxf="1" sqref="A312:XFD312" start="0" length="0"/>
  </rrc>
  <rrc rId="1053" sId="5" ref="A312:XFD312" action="deleteRow">
    <undo index="0" exp="area" ref3D="1" dr="$C$1:$C$1048576" dn="cookies"/>
    <rfmt sheetId="5" xfDxf="1" sqref="A312:XFD312" start="0" length="0"/>
  </rrc>
  <rrc rId="1054" sId="5" ref="A312:XFD312" action="deleteRow">
    <undo index="0" exp="area" ref3D="1" dr="$C$1:$C$1048576" dn="cookies"/>
    <rfmt sheetId="5" xfDxf="1" sqref="A312:XFD312" start="0" length="0">
      <dxf>
        <font>
          <name val="Times New Roman"/>
          <scheme val="none"/>
        </font>
      </dxf>
    </rfmt>
    <rfmt sheetId="5" s="1" sqref="C312" start="0" length="0">
      <dxf>
        <numFmt numFmtId="35" formatCode="_(* #,##0.00_);_(* \(#,##0.00\);_(* &quot;-&quot;??_);_(@_)"/>
      </dxf>
    </rfmt>
    <rfmt sheetId="5" s="1" sqref="D31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12" start="0" length="0">
      <dxf>
        <numFmt numFmtId="35" formatCode="_(* #,##0.00_);_(* \(#,##0.00\);_(* &quot;-&quot;??_);_(@_)"/>
      </dxf>
    </rfmt>
    <rfmt sheetId="5" s="1" sqref="H312" start="0" length="0">
      <dxf>
        <numFmt numFmtId="4" formatCode="#,##0.00"/>
      </dxf>
    </rfmt>
  </rrc>
  <rrc rId="1055" sId="5" ref="A312:XFD312" action="deleteRow">
    <undo index="0" exp="area" ref3D="1" dr="$C$1:$C$1048576" dn="cookies"/>
    <rfmt sheetId="5" xfDxf="1" sqref="A312:XFD312" start="0" length="0">
      <dxf>
        <font>
          <name val="Times New Roman"/>
          <scheme val="none"/>
        </font>
      </dxf>
    </rfmt>
    <rfmt sheetId="5" s="1" sqref="C312" start="0" length="0">
      <dxf>
        <numFmt numFmtId="35" formatCode="_(* #,##0.00_);_(* \(#,##0.00\);_(* &quot;-&quot;??_);_(@_)"/>
      </dxf>
    </rfmt>
    <rfmt sheetId="5" s="1" sqref="D31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12" start="0" length="0">
      <dxf>
        <numFmt numFmtId="35" formatCode="_(* #,##0.00_);_(* \(#,##0.00\);_(* &quot;-&quot;??_);_(@_)"/>
      </dxf>
    </rfmt>
    <rfmt sheetId="5" s="1" sqref="H312" start="0" length="0">
      <dxf>
        <numFmt numFmtId="4" formatCode="#,##0.00"/>
      </dxf>
    </rfmt>
  </rrc>
  <rrc rId="1056" sId="5" ref="A312:XFD312" action="deleteRow">
    <undo index="0" exp="area" ref3D="1" dr="$C$1:$C$1048576" dn="cookies"/>
    <rfmt sheetId="5" xfDxf="1" sqref="A312:XFD312" start="0" length="0">
      <dxf>
        <font>
          <name val="Times New Roman"/>
          <scheme val="none"/>
        </font>
      </dxf>
    </rfmt>
    <rfmt sheetId="5" s="1" sqref="C312" start="0" length="0">
      <dxf>
        <numFmt numFmtId="35" formatCode="_(* #,##0.00_);_(* \(#,##0.00\);_(* &quot;-&quot;??_);_(@_)"/>
      </dxf>
    </rfmt>
    <rfmt sheetId="5" s="1" sqref="D312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12" start="0" length="0">
      <dxf>
        <numFmt numFmtId="35" formatCode="_(* #,##0.00_);_(* \(#,##0.00\);_(* &quot;-&quot;??_);_(@_)"/>
      </dxf>
    </rfmt>
    <rfmt sheetId="5" s="1" sqref="H312" start="0" length="0">
      <dxf>
        <numFmt numFmtId="4" formatCode="#,##0.00"/>
      </dxf>
    </rfmt>
  </rrc>
  <rrc rId="1057" sId="5" ref="A301:XFD301" action="deleteRow">
    <undo index="0" exp="area" ref3D="1" dr="$C$1:$C$1048576" dn="cookies"/>
    <rfmt sheetId="5" xfDxf="1" sqref="A301:XFD301" start="0" length="0"/>
  </rrc>
  <rrc rId="1058" sId="5" ref="A304:XFD304" action="deleteRow">
    <undo index="0" exp="area" ref3D="1" dr="$C$1:$C$1048576" dn="cookies"/>
    <rfmt sheetId="5" xfDxf="1" sqref="A304:XFD304" start="0" length="0">
      <dxf>
        <font>
          <b/>
          <name val="Times New Roman"/>
          <scheme val="none"/>
        </font>
      </dxf>
    </rfmt>
    <rfmt sheetId="5" s="1" sqref="C304" start="0" length="0">
      <dxf>
        <numFmt numFmtId="35" formatCode="_(* #,##0.00_);_(* \(#,##0.00\);_(* &quot;-&quot;??_);_(@_)"/>
      </dxf>
    </rfmt>
    <rfmt sheetId="5" s="1" sqref="D30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04" start="0" length="0">
      <dxf>
        <numFmt numFmtId="35" formatCode="_(* #,##0.00_);_(* \(#,##0.00\);_(* &quot;-&quot;??_);_(@_)"/>
      </dxf>
    </rfmt>
    <rfmt sheetId="5" sqref="G304" start="0" length="0">
      <dxf>
        <font>
          <sz val="10"/>
          <name val="Times New Roman"/>
          <scheme val="none"/>
        </font>
      </dxf>
    </rfmt>
    <rfmt sheetId="5" s="1" sqref="H304" start="0" length="0">
      <dxf>
        <font>
          <b val="0"/>
          <sz val="11"/>
          <color theme="1"/>
          <name val="Times New Roman"/>
          <scheme val="none"/>
        </font>
        <numFmt numFmtId="4" formatCode="#,##0.00"/>
      </dxf>
    </rfmt>
  </rrc>
  <rrc rId="1059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0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1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2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3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4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5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6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7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8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69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70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71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72" sId="5" ref="A261:XFD261" action="deleteRow">
    <undo index="0" exp="area" ref3D="1" dr="$C$1:$C$1048576" dn="cookies"/>
    <rfmt sheetId="5" xfDxf="1" sqref="A261:XFD261" start="0" length="0">
      <dxf>
        <font>
          <name val="Times New Roman"/>
          <scheme val="none"/>
        </font>
      </dxf>
    </rfmt>
    <rfmt sheetId="5" s="1" sqref="C261" start="0" length="0">
      <dxf>
        <numFmt numFmtId="35" formatCode="_(* #,##0.00_);_(* \(#,##0.00\);_(* &quot;-&quot;??_);_(@_)"/>
      </dxf>
    </rfmt>
    <rfmt sheetId="5" s="1" sqref="D261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61" start="0" length="0">
      <dxf>
        <numFmt numFmtId="35" formatCode="_(* #,##0.00_);_(* \(#,##0.00\);_(* &quot;-&quot;??_);_(@_)"/>
      </dxf>
    </rfmt>
    <rfmt sheetId="5" s="1" sqref="H261" start="0" length="0">
      <dxf>
        <numFmt numFmtId="4" formatCode="#,##0.00"/>
      </dxf>
    </rfmt>
  </rrc>
  <rrc rId="1073" sId="5" ref="A296:XFD296" action="insertRow">
    <undo index="0" exp="area" ref3D="1" dr="$C$1:$C$1048576" dn="cookies"/>
  </rrc>
  <rrc rId="1074" sId="5" ref="A296:XFD296" action="insertRow">
    <undo index="0" exp="area" ref3D="1" dr="$C$1:$C$1048576" dn="cookies"/>
  </rrc>
  <rrc rId="1075" sId="5" ref="A296:XFD296" action="insertRow">
    <undo index="0" exp="area" ref3D="1" dr="$C$1:$C$1048576" dn="cookies"/>
  </rrc>
  <rrc rId="1076" sId="5" ref="A296:XFD296" action="insertRow">
    <undo index="0" exp="area" ref3D="1" dr="$C$1:$C$1048576" dn="cookies"/>
  </rrc>
  <rrc rId="1077" sId="5" ref="A296:XFD296" action="insertRow">
    <undo index="0" exp="area" ref3D="1" dr="$C$1:$C$1048576" dn="cookies"/>
  </rrc>
  <rrc rId="1078" sId="5" ref="A296:XFD296" action="insertRow">
    <undo index="0" exp="area" ref3D="1" dr="$C$1:$C$1048576" dn="cookies"/>
  </rrc>
  <rrc rId="1079" sId="5" ref="A54:XFD54" action="insertRow">
    <undo index="0" exp="area" ref3D="1" dr="$C$1:$C$1048576" dn="cookies"/>
  </rrc>
  <rrc rId="1080" sId="5" ref="A54:XFD54" action="insertRow">
    <undo index="0" exp="area" ref3D="1" dr="$C$1:$C$1048576" dn="cookies"/>
  </rrc>
  <rrc rId="1081" sId="5" ref="A54:XFD54" action="insertRow">
    <undo index="0" exp="area" ref3D="1" dr="$C$1:$C$1048576" dn="cookies"/>
  </rrc>
  <rrc rId="1082" sId="5" ref="A54:XFD54" action="insertRow">
    <undo index="0" exp="area" ref3D="1" dr="$C$1:$C$1048576" dn="cookies"/>
  </rrc>
  <rrc rId="1083" sId="5" ref="A54:XFD54" action="insertRow">
    <undo index="0" exp="area" ref3D="1" dr="$C$1:$C$1048576" dn="cookies"/>
  </rrc>
  <rrc rId="1084" sId="5" ref="A112:XFD112" action="insertRow">
    <undo index="0" exp="area" ref3D="1" dr="$C$1:$C$1048576" dn="cookies"/>
  </rrc>
  <rrc rId="1085" sId="5" ref="A112:XFD112" action="insertRow">
    <undo index="0" exp="area" ref3D="1" dr="$C$1:$C$1048576" dn="cookies"/>
  </rrc>
  <rrc rId="1086" sId="5" ref="A112:XFD112" action="insertRow">
    <undo index="0" exp="area" ref3D="1" dr="$C$1:$C$1048576" dn="cookies"/>
  </rrc>
  <rrc rId="1087" sId="5" ref="A111:XFD111" action="insertRow">
    <undo index="0" exp="area" ref3D="1" dr="$C$1:$C$1048576" dn="cookies"/>
  </rrc>
  <rrc rId="1088" sId="5" ref="A112:XFD112" action="insertRow">
    <undo index="0" exp="area" ref3D="1" dr="$C$1:$C$1048576" dn="cookies"/>
  </rrc>
  <rrc rId="1089" sId="5" ref="A112:XFD112" action="insertRow">
    <undo index="0" exp="area" ref3D="1" dr="$C$1:$C$1048576" dn="cookies"/>
  </rrc>
  <rrc rId="1090" sId="5" ref="A123:XFD123" action="insertRow">
    <undo index="0" exp="area" ref3D="1" dr="$C$1:$C$1048576" dn="cookies"/>
  </rrc>
  <rrc rId="1091" sId="5" ref="A143:XFD143" action="insertRow">
    <undo index="0" exp="area" ref3D="1" dr="$C$1:$C$1048576" dn="cookies"/>
  </rrc>
  <rrc rId="1092" sId="5" ref="A152:XFD152" action="insertRow">
    <undo index="0" exp="area" ref3D="1" dr="$C$1:$C$1048576" dn="cookies"/>
  </rrc>
  <rrc rId="1093" sId="5" ref="A174:XFD174" action="insertRow">
    <undo index="0" exp="area" ref3D="1" dr="$C$1:$C$1048576" dn="cookies"/>
  </rrc>
  <rrc rId="1094" sId="5" ref="A174:XFD174" action="insertRow">
    <undo index="0" exp="area" ref3D="1" dr="$C$1:$C$1048576" dn="cookies"/>
  </rrc>
  <rrc rId="1095" sId="5" ref="A232:XFD232" action="insertRow">
    <undo index="0" exp="area" ref3D="1" dr="$C$1:$C$1048576" dn="cookies"/>
  </rrc>
  <rrc rId="1096" sId="5" ref="A232:XFD232" action="insertRow">
    <undo index="0" exp="area" ref3D="1" dr="$C$1:$C$1048576" dn="cookies"/>
  </rrc>
  <rrc rId="1097" sId="5" ref="A232:XFD232" action="insertRow">
    <undo index="0" exp="area" ref3D="1" dr="$C$1:$C$1048576" dn="cookies"/>
  </rrc>
  <rrc rId="1098" sId="5" ref="A232:XFD232" action="insertRow">
    <undo index="0" exp="area" ref3D="1" dr="$C$1:$C$1048576" dn="cookies"/>
  </rrc>
  <rrc rId="1099" sId="5" ref="A232:XFD232" action="insertRow">
    <undo index="0" exp="area" ref3D="1" dr="$C$1:$C$1048576" dn="cookies"/>
  </rrc>
  <rrc rId="1100" sId="5" ref="A232:XFD232" action="insertRow">
    <undo index="0" exp="area" ref3D="1" dr="$C$1:$C$1048576" dn="cookies"/>
  </rrc>
  <rrc rId="1101" sId="5" ref="A232:XFD232" action="insertRow">
    <undo index="0" exp="area" ref3D="1" dr="$C$1:$C$1048576" dn="cookies"/>
  </rrc>
  <rrc rId="1102" sId="5" ref="A284:XFD284" action="insertRow">
    <undo index="0" exp="area" ref3D="1" dr="$C$1:$C$1048576" dn="cookies"/>
  </rrc>
  <rrc rId="1103" sId="5" ref="A284:XFD284" action="insertRow">
    <undo index="0" exp="area" ref3D="1" dr="$C$1:$C$1048576" dn="cookies"/>
  </rrc>
  <rrc rId="1104" sId="5" ref="A284:XFD284" action="insertRow">
    <undo index="0" exp="area" ref3D="1" dr="$C$1:$C$1048576" dn="cookies"/>
  </rrc>
  <rrc rId="1105" sId="5" ref="A284:XFD284" action="insertRow">
    <undo index="0" exp="area" ref3D="1" dr="$C$1:$C$1048576" dn="cookies"/>
  </rrc>
  <rrc rId="1106" sId="5" ref="A284:XFD284" action="insertRow">
    <undo index="0" exp="area" ref3D="1" dr="$C$1:$C$1048576" dn="cookies"/>
  </rrc>
  <rrc rId="1107" sId="5" ref="A284:XFD284" action="insertRow">
    <undo index="0" exp="area" ref3D="1" dr="$C$1:$C$1048576" dn="cookies"/>
  </rrc>
  <rrc rId="1108" sId="5" ref="A284:XFD284" action="insertRow">
    <undo index="0" exp="area" ref3D="1" dr="$C$1:$C$1048576" dn="cookies"/>
  </rrc>
  <rrc rId="1109" sId="5" ref="A284:XFD284" action="insertRow">
    <undo index="0" exp="area" ref3D="1" dr="$C$1:$C$1048576" dn="cookies"/>
  </rrc>
  <rrc rId="1110" sId="5" ref="A285:XFD285" action="insertRow">
    <undo index="0" exp="area" ref3D="1" dr="$C$1:$C$1048576" dn="cookies"/>
  </rrc>
  <rrc rId="1111" sId="5" ref="A286:XFD286" action="insertRow">
    <undo index="0" exp="area" ref3D="1" dr="$C$1:$C$1048576" dn="cookies"/>
  </rrc>
  <rrc rId="1112" sId="5" ref="A287:XFD287" action="insertRow">
    <undo index="0" exp="area" ref3D="1" dr="$C$1:$C$1048576" dn="cookies"/>
  </rrc>
  <rrc rId="1113" sId="5" ref="A288:XFD288" action="insertRow">
    <undo index="0" exp="area" ref3D="1" dr="$C$1:$C$1048576" dn="cookies"/>
  </rrc>
  <rrc rId="1114" sId="5" ref="A290:XFD290" action="insertRow">
    <undo index="0" exp="area" ref3D="1" dr="$C$1:$C$1048576" dn="cookies"/>
  </rrc>
  <rrc rId="1115" sId="5" ref="A290:XFD290" action="insertRow">
    <undo index="0" exp="area" ref3D="1" dr="$C$1:$C$1048576" dn="cookies"/>
  </rrc>
  <rrc rId="1116" sId="5" ref="A292:XFD292" action="insertRow">
    <undo index="0" exp="area" ref3D="1" dr="$C$1:$C$1048576" dn="cookies"/>
  </rrc>
  <rrc rId="1117" sId="5" ref="A294:XFD294" action="insertRow">
    <undo index="0" exp="area" ref3D="1" dr="$C$1:$C$1048576" dn="cookies"/>
  </rrc>
  <rrc rId="1118" sId="5" ref="A295:XFD295" action="insertRow">
    <undo index="0" exp="area" ref3D="1" dr="$C$1:$C$1048576" dn="cookies"/>
  </rrc>
  <rrc rId="1119" sId="5" ref="A295:XFD295" action="insertRow">
    <undo index="0" exp="area" ref3D="1" dr="$C$1:$C$1048576" dn="cookies"/>
  </rrc>
  <rcc rId="1120" sId="5">
    <oc r="C335">
      <f>B336</f>
    </oc>
    <nc r="C335">
      <f>'Bdg14-15'!F322</f>
    </nc>
  </rcc>
  <rcc rId="1121" sId="5">
    <nc r="C336">
      <f>'Bdg14-15'!F323</f>
    </nc>
  </rcc>
  <rrc rId="1122" sId="5" ref="A339:XFD339" action="insertRow">
    <undo index="0" exp="area" ref3D="1" dr="$C$1:$C$1048576" dn="cookies"/>
  </rrc>
  <rrc rId="1123" sId="5" ref="A339:XFD339" action="insertRow">
    <undo index="0" exp="area" ref3D="1" dr="$C$1:$C$1048576" dn="cookies"/>
  </rrc>
  <rrc rId="1124" sId="5" ref="A339:XFD339" action="insertRow">
    <undo index="0" exp="area" ref3D="1" dr="$C$1:$C$1048576" dn="cookies"/>
  </rrc>
  <rrc rId="1125" sId="5" ref="A339:XFD339" action="insertRow">
    <undo index="0" exp="area" ref3D="1" dr="$C$1:$C$1048576" dn="cookies"/>
  </rrc>
  <rrc rId="1126" sId="5" ref="A339:XFD339" action="insertRow">
    <undo index="0" exp="area" ref3D="1" dr="$C$1:$C$1048576" dn="cookies"/>
  </rrc>
  <rrc rId="1127" sId="5" ref="A339:XFD339" action="insertRow">
    <undo index="0" exp="area" ref3D="1" dr="$C$1:$C$1048576" dn="cookies"/>
  </rrc>
  <rrc rId="1128" sId="5" ref="A341:XFD341" action="insertRow">
    <undo index="0" exp="area" ref3D="1" dr="$C$1:$C$1048576" dn="cookies"/>
  </rrc>
  <rrc rId="1129" sId="5" ref="A341:XFD341" action="insertRow">
    <undo index="0" exp="area" ref3D="1" dr="$C$1:$C$1048576" dn="cookies"/>
  </rrc>
  <rrc rId="1130" sId="5" ref="A341:XFD341" action="insertRow">
    <undo index="0" exp="area" ref3D="1" dr="$C$1:$C$1048576" dn="cookies"/>
  </rrc>
  <rrc rId="1131" sId="5" ref="A341:XFD341" action="insertRow">
    <undo index="0" exp="area" ref3D="1" dr="$C$1:$C$1048576" dn="cookies"/>
  </rrc>
  <rrc rId="1132" sId="5" ref="A341:XFD341" action="insertRow">
    <undo index="0" exp="area" ref3D="1" dr="$C$1:$C$1048576" dn="cookies"/>
  </rrc>
  <rrc rId="1133" sId="5" ref="A341:XFD341" action="insertRow">
    <undo index="0" exp="area" ref3D="1" dr="$C$1:$C$1048576" dn="cookies"/>
  </rrc>
  <rrc rId="1134" sId="5" ref="A342:XFD342" action="insertRow">
    <undo index="0" exp="area" ref3D="1" dr="$C$1:$C$1048576" dn="cookies"/>
  </rrc>
  <rrc rId="1135" sId="5" ref="A343:XFD343" action="insertRow">
    <undo index="0" exp="area" ref3D="1" dr="$C$1:$C$1048576" dn="cookies"/>
  </rrc>
  <rrc rId="1136" sId="5" ref="A344:XFD344" action="insertRow">
    <undo index="0" exp="area" ref3D="1" dr="$C$1:$C$1048576" dn="cookies"/>
  </rrc>
  <rrc rId="1137" sId="5" ref="A345:XFD345" action="insertRow">
    <undo index="0" exp="area" ref3D="1" dr="$C$1:$C$1048576" dn="cookies"/>
  </rrc>
  <rrc rId="1138" sId="5" ref="A345:XFD345" action="insertRow">
    <undo index="0" exp="area" ref3D="1" dr="$C$1:$C$1048576" dn="cookies"/>
  </rrc>
  <rrc rId="1139" sId="5" ref="A398:XFD398" action="insertRow">
    <undo index="0" exp="area" ref3D="1" dr="$C$1:$C$1048576" dn="cookies"/>
  </rrc>
  <rrc rId="1140" sId="5" ref="A398:XFD398" action="insertRow">
    <undo index="0" exp="area" ref3D="1" dr="$C$1:$C$1048576" dn="cookies"/>
  </rrc>
  <rrc rId="1141" sId="5" ref="A398:XFD398" action="insertRow">
    <undo index="0" exp="area" ref3D="1" dr="$C$1:$C$1048576" dn="cookies"/>
  </rrc>
  <rrc rId="1142" sId="5" ref="A398:XFD398" action="insertRow">
    <undo index="0" exp="area" ref3D="1" dr="$C$1:$C$1048576" dn="cookies"/>
  </rrc>
  <rrc rId="1143" sId="5" ref="A398:XFD398" action="insertRow">
    <undo index="0" exp="area" ref3D="1" dr="$C$1:$C$1048576" dn="cookies"/>
  </rrc>
  <rrc rId="1144" sId="5" ref="A398:XFD398" action="insertRow">
    <undo index="0" exp="area" ref3D="1" dr="$C$1:$C$1048576" dn="cookies"/>
  </rrc>
  <rrc rId="1145" sId="5" ref="A398:XFD398" action="insertRow">
    <undo index="0" exp="area" ref3D="1" dr="$C$1:$C$1048576" dn="cookies"/>
  </rrc>
  <rrc rId="1146" sId="5" ref="A398:XFD398" action="insertRow">
    <undo index="0" exp="area" ref3D="1" dr="$C$1:$C$1048576" dn="cookies"/>
  </rrc>
  <rrc rId="1147" sId="5" ref="A398:XFD398" action="insertRow">
    <undo index="0" exp="area" ref3D="1" dr="$C$1:$C$1048576" dn="cookies"/>
  </rrc>
  <rrc rId="1148" sId="5" ref="A398:XFD398" action="insertRow">
    <undo index="0" exp="area" ref3D="1" dr="$C$1:$C$1048576" dn="cookies"/>
  </rrc>
  <rrc rId="1149" sId="5" ref="A398:XFD398" action="insertRow">
    <undo index="0" exp="area" ref3D="1" dr="$C$1:$C$1048576" dn="cookies"/>
  </rrc>
  <rrc rId="1150" sId="5" ref="A398:XFD398" action="insertRow">
    <undo index="0" exp="area" ref3D="1" dr="$C$1:$C$1048576" dn="cookies"/>
  </rrc>
  <rrc rId="1151" sId="5" ref="A398:XFD398" action="insertRow">
    <undo index="0" exp="area" ref3D="1" dr="$C$1:$C$1048576" dn="cookies"/>
  </rrc>
  <rrc rId="1152" sId="5" ref="A398:XFD398" action="insertRow">
    <undo index="0" exp="area" ref3D="1" dr="$C$1:$C$1048576" dn="cookies"/>
  </rrc>
  <rrc rId="1153" sId="5" ref="A398:XFD398" action="insertRow">
    <undo index="0" exp="area" ref3D="1" dr="$C$1:$C$1048576" dn="cookies"/>
  </rrc>
  <rrc rId="1154" sId="5" ref="A463:XFD463" action="insertRow">
    <undo index="0" exp="area" ref3D="1" dr="$C$1:$C$1048576" dn="cookies"/>
  </rrc>
  <rrc rId="1155" sId="5" ref="A463:XFD463" action="insertRow">
    <undo index="0" exp="area" ref3D="1" dr="$C$1:$C$1048576" dn="cookies"/>
  </rrc>
  <rrc rId="1156" sId="5" ref="A463:XFD463" action="insertRow">
    <undo index="0" exp="area" ref3D="1" dr="$C$1:$C$1048576" dn="cookies"/>
  </rrc>
  <rrc rId="1157" sId="5" ref="A462:XFD462" action="insertRow">
    <undo index="0" exp="area" ref3D="1" dr="$C$1:$C$1048576" dn="cookies"/>
  </rrc>
  <rrc rId="1158" sId="5" ref="A462:XFD462" action="insertRow">
    <undo index="0" exp="area" ref3D="1" dr="$C$1:$C$1048576" dn="cookies"/>
  </rrc>
  <rrc rId="1159" sId="5" ref="A515:XFD515" action="insertRow">
    <undo index="0" exp="area" ref3D="1" dr="$C$1:$C$1048576" dn="cookies"/>
  </rrc>
  <rrc rId="1160" sId="5" ref="A515:XFD515" action="insertRow">
    <undo index="0" exp="area" ref3D="1" dr="$C$1:$C$1048576" dn="cookies"/>
  </rrc>
  <rrc rId="1161" sId="5" ref="A515:XFD515" action="insertRow">
    <undo index="0" exp="area" ref3D="1" dr="$C$1:$C$1048576" dn="cookies"/>
  </rrc>
  <rrc rId="1162" sId="5" ref="A515:XFD515" action="insertRow">
    <undo index="0" exp="area" ref3D="1" dr="$C$1:$C$1048576" dn="cookies"/>
  </rrc>
  <rrc rId="1163" sId="5" ref="A515:XFD515" action="insertRow">
    <undo index="0" exp="area" ref3D="1" dr="$C$1:$C$1048576" dn="cookies"/>
  </rrc>
  <rrc rId="1164" sId="5" ref="A570:XFD570" action="insertRow">
    <undo index="0" exp="area" ref3D="1" dr="$C$1:$C$1048576" dn="cookies"/>
  </rrc>
  <rrc rId="1165" sId="5" ref="A570:XFD570" action="insertRow">
    <undo index="0" exp="area" ref3D="1" dr="$C$1:$C$1048576" dn="cookies"/>
  </rrc>
  <rrc rId="1166" sId="5" ref="A570:XFD570" action="insertRow">
    <undo index="0" exp="area" ref3D="1" dr="$C$1:$C$1048576" dn="cookies"/>
  </rrc>
  <rrc rId="1167" sId="5" ref="A570:XFD570" action="insertRow">
    <undo index="0" exp="area" ref3D="1" dr="$C$1:$C$1048576" dn="cookies"/>
  </rrc>
  <rrc rId="1168" sId="5" ref="A570:XFD570" action="insertRow">
    <undo index="0" exp="area" ref3D="1" dr="$C$1:$C$1048576" dn="cookies"/>
  </rrc>
  <rrc rId="1169" sId="5" ref="A610:XFD610" action="insertRow">
    <undo index="0" exp="area" ref3D="1" dr="$C$1:$C$1048576" dn="cookies"/>
  </rrc>
  <rrc rId="1170" sId="5" ref="A610:XFD610" action="insertRow">
    <undo index="0" exp="area" ref3D="1" dr="$C$1:$C$1048576" dn="cookies"/>
  </rrc>
  <rrc rId="1171" sId="5" ref="A610:XFD610" action="insertRow">
    <undo index="0" exp="area" ref3D="1" dr="$C$1:$C$1048576" dn="cookies"/>
  </rrc>
  <rcc rId="1172" sId="5" odxf="1" dxf="1">
    <nc r="G578" t="inlineStr">
      <is>
        <t xml:space="preserve">Status </t>
      </is>
    </nc>
    <odxf>
      <font>
        <b val="0"/>
        <sz val="10"/>
        <name val="Times New Roman"/>
        <scheme val="none"/>
      </font>
      <alignment horizontal="general" vertical="bottom" readingOrder="0"/>
    </odxf>
    <ndxf>
      <font>
        <b/>
        <sz val="10"/>
        <name val="Times New Roman"/>
        <scheme val="none"/>
      </font>
      <alignment horizontal="center" vertical="top" readingOrder="0"/>
    </ndxf>
  </rcc>
  <rcc rId="1173" sId="5" odxf="1" dxf="1">
    <nc r="H578" t="inlineStr">
      <is>
        <t>Change</t>
      </is>
    </nc>
    <odxf>
      <alignment horizontal="general" vertical="bottom" readingOrder="0"/>
    </odxf>
    <ndxf>
      <alignment horizontal="center" vertical="top" readingOrder="0"/>
    </ndxf>
  </rcc>
  <rcc rId="1174" sId="5">
    <oc r="G577" t="inlineStr">
      <is>
        <t xml:space="preserve">Status </t>
      </is>
    </oc>
    <nc r="G577"/>
  </rcc>
  <rcc rId="1175" sId="5">
    <oc r="H577" t="inlineStr">
      <is>
        <t>Change</t>
      </is>
    </oc>
    <nc r="H577"/>
  </rcc>
  <rm rId="1176" sheetId="5" source="G523:H523" destination="G524:H524" sourceSheetId="5">
    <rfmt sheetId="5" sqref="G524" start="0" length="0">
      <dxf>
        <font>
          <sz val="10"/>
          <color theme="1"/>
          <name val="Times New Roman"/>
          <scheme val="none"/>
        </font>
      </dxf>
    </rfmt>
    <rfmt sheetId="5" s="1" sqref="H524" start="0" length="0">
      <dxf>
        <font>
          <sz val="11"/>
          <color theme="1"/>
          <name val="Times New Roman"/>
          <scheme val="none"/>
        </font>
        <numFmt numFmtId="4" formatCode="#,##0.00"/>
      </dxf>
    </rfmt>
  </rm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" sId="5">
    <oc r="G261">
      <f>IF(C261&lt;E261,"Increased","Decreased")</f>
    </oc>
    <nc r="G261">
      <f>IF(C261&lt;E261,"Increased","Decreased")</f>
    </nc>
  </rcc>
  <rfmt sheetId="5" sqref="C374" start="0" length="2147483647">
    <dxf>
      <font>
        <color theme="4" tint="-0.249977111117893"/>
      </font>
    </dxf>
  </rfmt>
  <rcc rId="1179" sId="5" numFmtId="34">
    <oc r="C439">
      <f>(C431+C432)*(PB!E4+PB!E6)</f>
    </oc>
    <nc r="C439">
      <v>6888.5</v>
    </nc>
  </rcc>
  <rcc rId="1180" sId="5" numFmtId="34">
    <oc r="C491">
      <f>'Bdg14-15'!F472</f>
    </oc>
    <nc r="C491">
      <v>7674.5</v>
    </nc>
  </rcc>
  <rcc rId="1181" sId="5" numFmtId="34">
    <oc r="C545">
      <f>'Bdg14-15'!F526</f>
    </oc>
    <nc r="C545">
      <v>7360.1</v>
    </nc>
  </rcc>
  <rfmt sheetId="5" sqref="C545" start="0" length="2147483647">
    <dxf>
      <font>
        <color theme="4" tint="-0.249977111117893"/>
      </font>
    </dxf>
  </rfmt>
  <rcc rId="1182" sId="5" numFmtId="34">
    <oc r="C599">
      <f>'Bdg14-15'!F579</f>
    </oc>
    <nc r="C599">
      <v>6967.1</v>
    </nc>
  </rcc>
  <rfmt sheetId="5" sqref="C599" start="0" length="2147483647">
    <dxf>
      <font>
        <color theme="4" tint="-0.249977111117893"/>
      </font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" sId="5">
    <oc r="C45">
      <f>B328</f>
    </oc>
    <nc r="C45">
      <f>C336</f>
    </nc>
  </rcc>
  <rcc rId="1184" sId="5">
    <oc r="E45">
      <f>C328</f>
    </oc>
    <nc r="E45">
      <f>E336</f>
    </nc>
  </rcc>
  <rcc rId="1185" sId="5">
    <nc r="E336">
      <f>E332+E335</f>
    </nc>
  </rcc>
  <rcc rId="1186" sId="5">
    <oc r="E46">
      <f>E385</f>
    </oc>
    <nc r="E46">
      <f>E395</f>
    </nc>
  </rcc>
  <rcc rId="1187" sId="5">
    <nc r="E392">
      <f>E390-E391</f>
    </nc>
  </rcc>
  <rcc rId="1188" sId="5">
    <nc r="C426">
      <f>SUM(C418:C424)</f>
    </nc>
  </rcc>
  <rcc rId="1189" sId="5">
    <nc r="E426">
      <f>SUM(E418:E424)</f>
    </nc>
  </rcc>
  <rcc rId="1190" sId="5">
    <nc r="E497">
      <f>E495-E496</f>
    </nc>
  </rcc>
  <rcc rId="1191" sId="5">
    <nc r="C534">
      <f>SUM(C526:C532)</f>
    </nc>
  </rcc>
  <rcc rId="1192" sId="5">
    <nc r="E534">
      <f>SUM(E526:E533)</f>
    </nc>
  </rcc>
  <rcc rId="1193" sId="5">
    <nc r="E549">
      <f>E534</f>
    </nc>
  </rcc>
  <rcc rId="1194" sId="5">
    <nc r="E551">
      <f>E549-E550</f>
    </nc>
  </rcc>
  <rcc rId="1195" sId="5">
    <nc r="C588">
      <f>SUM(C580:C586)</f>
    </nc>
  </rcc>
  <rcc rId="1196" sId="5">
    <nc r="E588">
      <f>SUM(E580:E586)</f>
    </nc>
  </rcc>
  <rcc rId="1197" sId="5">
    <nc r="C601">
      <f>SUM(C591:C599)</f>
    </nc>
  </rcc>
  <rcc rId="1198" sId="5">
    <nc r="E601">
      <f>SUM(E591:E599)</f>
    </nc>
  </rcc>
  <rcc rId="1199" sId="5">
    <nc r="E603">
      <f>E588</f>
    </nc>
  </rcc>
  <rcc rId="1200" sId="5">
    <nc r="E605">
      <f>E603-E604</f>
    </nc>
  </rcc>
  <rcc rId="1201" sId="5">
    <oc r="E607">
      <f>E606+E605</f>
    </oc>
    <nc r="E607">
      <f>E605+E606</f>
    </nc>
  </rcc>
  <rfmt sheetId="5" sqref="E605" start="0" length="2147483647">
    <dxf>
      <font>
        <b val="0"/>
      </font>
    </dxf>
  </rfmt>
  <rfmt sheetId="5" sqref="E605" start="0" length="2147483647">
    <dxf>
      <font>
        <u val="singleAccounting"/>
      </font>
    </dxf>
  </rfmt>
  <rfmt sheetId="5" sqref="E605" start="0" length="2147483647">
    <dxf>
      <font>
        <i val="0"/>
      </font>
    </dxf>
  </rfmt>
  <rfmt sheetId="5" sqref="E605" start="0" length="2147483647">
    <dxf>
      <font>
        <u val="none"/>
      </font>
    </dxf>
  </rfmt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3" sId="5">
    <oc r="E336">
      <f>E332+E335</f>
    </oc>
    <nc r="E336">
      <f>E333+E335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" sId="5" numFmtId="34">
    <nc r="C40">
      <v>8500</v>
    </nc>
  </rcc>
  <rcc rId="1205" sId="5" numFmtId="34">
    <nc r="C41">
      <v>450</v>
    </nc>
  </rcc>
  <rcc rId="1206" sId="5" numFmtId="34">
    <nc r="C42">
      <v>500</v>
    </nc>
  </rcc>
  <rcc rId="1207" sId="5" numFmtId="34">
    <nc r="C43">
      <v>22000</v>
    </nc>
  </rcc>
  <rcc rId="1208" sId="5" numFmtId="34">
    <nc r="C44">
      <v>8800</v>
    </nc>
  </rcc>
  <rcc rId="1209" sId="5" numFmtId="34">
    <nc r="E40">
      <v>8385</v>
    </nc>
  </rcc>
  <rcc rId="1210" sId="5" numFmtId="34">
    <nc r="E41">
      <v>-1174</v>
    </nc>
  </rcc>
  <rcc rId="1211" sId="5" numFmtId="34">
    <nc r="E42">
      <v>1250</v>
    </nc>
  </rcc>
  <rcc rId="1212" sId="5" numFmtId="34">
    <nc r="E43">
      <v>23000</v>
    </nc>
  </rcc>
  <rcc rId="1213" sId="5" numFmtId="34">
    <nc r="E44">
      <v>9350</v>
    </nc>
  </rcc>
  <rcc rId="1214" sId="5" numFmtId="34">
    <nc r="E373">
      <v>560.84</v>
    </nc>
  </rcc>
  <rcc rId="1215" sId="5" numFmtId="34">
    <nc r="E376">
      <v>1000</v>
    </nc>
  </rcc>
  <rcc rId="1216" sId="5" numFmtId="34">
    <nc r="E377">
      <v>500</v>
    </nc>
  </rcc>
  <rcc rId="1217" sId="5" numFmtId="34">
    <nc r="E378">
      <v>300</v>
    </nc>
  </rcc>
  <rcc rId="1218" sId="5">
    <oc r="H493">
      <f>E494-C494</f>
    </oc>
    <nc r="H493">
      <f>E493-C493</f>
    </nc>
  </rcc>
  <rcc rId="1219" sId="5">
    <oc r="H492">
      <f>E493-C493</f>
    </oc>
    <nc r="H492"/>
  </rcc>
  <rcc rId="1220" sId="5">
    <oc r="H491">
      <f>E492-C492</f>
    </oc>
    <nc r="H491">
      <f>E491-C491</f>
    </nc>
  </rcc>
  <rcc rId="1221" sId="5">
    <oc r="H490">
      <f>E491-C491</f>
    </oc>
    <nc r="H490"/>
  </rcc>
  <rcc rId="1222" sId="5" numFmtId="34">
    <oc r="E485">
      <v>600</v>
    </oc>
    <nc r="E485">
      <v>6000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" sId="5" numFmtId="34">
    <oc r="C491">
      <v>7674.5</v>
    </oc>
    <nc r="C491" t="inlineStr">
      <is>
        <t xml:space="preserve"> 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" sId="5" numFmtId="34">
    <nc r="E431">
      <v>17000</v>
    </nc>
  </rcc>
  <rcc rId="1225" sId="5" numFmtId="34">
    <nc r="E433">
      <v>2000</v>
    </nc>
  </rcc>
  <rcc rId="1226" sId="5" numFmtId="34">
    <nc r="E434">
      <v>14000</v>
    </nc>
  </rcc>
  <rcc rId="1227" sId="5" numFmtId="34">
    <nc r="E435">
      <v>13500</v>
    </nc>
  </rcc>
  <rcc rId="1228" sId="5" numFmtId="34">
    <nc r="E436">
      <v>300</v>
    </nc>
  </rcc>
  <rcc rId="1229" sId="5" numFmtId="34">
    <nc r="E438">
      <v>1500</v>
    </nc>
  </rcc>
  <rcc rId="1230" sId="5" numFmtId="34">
    <nc r="E437">
      <v>235000</v>
    </nc>
  </rcc>
  <rcc rId="1231" sId="5">
    <nc r="H441">
      <f>E441-C441</f>
    </nc>
  </rcc>
  <rcc rId="1232" sId="5" odxf="1" dxf="1">
    <nc r="G441">
      <f>IF(C441&lt;E441,"Increased","Decreased")</f>
    </nc>
    <odxf>
      <font>
        <b/>
        <i/>
        <sz val="10"/>
        <name val="Times New Roman"/>
        <scheme val="none"/>
      </font>
    </odxf>
    <ndxf>
      <font>
        <b val="0"/>
        <i val="0"/>
        <sz val="10"/>
        <name val="Times New Roman"/>
        <scheme val="none"/>
      </font>
    </ndxf>
  </rcc>
  <rcc rId="1233" sId="5">
    <oc r="G440">
      <f>IF(C440&lt;E440,"Increased","Decreased")</f>
    </oc>
    <nc r="G440"/>
  </rcc>
  <rcc rId="1234" sId="5">
    <nc r="G426">
      <f>IF(C426&lt;E426,"Increased","Decreased")</f>
    </nc>
  </rcc>
  <rcc rId="1235" sId="5">
    <oc r="G424">
      <f>IF(C424&lt;E424,"Increased","Decreased")</f>
    </oc>
    <nc r="G424">
      <f>IF(C424&lt;E424,"Increased","Decreased")</f>
    </nc>
  </rcc>
  <rcc rId="1236" sId="5" numFmtId="34">
    <nc r="E593">
      <v>3000</v>
    </nc>
  </rcc>
  <rcc rId="1237" sId="5" numFmtId="34">
    <nc r="E594">
      <v>14000</v>
    </nc>
  </rcc>
  <rcc rId="1238" sId="5" numFmtId="34">
    <nc r="E595">
      <v>10000</v>
    </nc>
  </rcc>
  <rcc rId="1239" sId="5" numFmtId="34">
    <nc r="E596">
      <v>300</v>
    </nc>
  </rcc>
  <rcc rId="1240" sId="5" numFmtId="34">
    <nc r="E597">
      <v>35000</v>
    </nc>
  </rcc>
  <rcc rId="1241" sId="5" numFmtId="34">
    <nc r="E598">
      <v>2000</v>
    </nc>
  </rcc>
  <rcc rId="1242" sId="5">
    <oc r="E599">
      <f>(E591+E592+E593)*(PB!I163+PB!I165)</f>
    </oc>
    <nc r="E599">
      <f>(E591+E592+E593)*(PB!G4+PB!G6)</f>
    </nc>
  </rcc>
  <rcc rId="1243" sId="5" numFmtId="34">
    <nc r="E432">
      <v>25820</v>
    </nc>
  </rcc>
  <rcc rId="1244" sId="5" numFmtId="34">
    <oc r="C439">
      <v>6888.5</v>
    </oc>
    <nc r="C439">
      <f>(C431+C432=C433*PB!C4+PB!C6)</f>
    </nc>
  </rcc>
  <rfmt sheetId="5" sqref="C439">
    <dxf>
      <numFmt numFmtId="34" formatCode="_(&quot;$&quot;* #,##0.00_);_(&quot;$&quot;* \(#,##0.00\);_(&quot;$&quot;* &quot;-&quot;??_);_(@_)"/>
    </dxf>
  </rfmt>
  <rfmt sheetId="5" sqref="C439">
    <dxf>
      <numFmt numFmtId="168" formatCode="&quot;$&quot;#,##0.00"/>
    </dxf>
  </rfmt>
  <rfmt sheetId="5" sqref="C439">
    <dxf>
      <numFmt numFmtId="34" formatCode="_(&quot;$&quot;* #,##0.00_);_(&quot;$&quot;* \(#,##0.00\);_(&quot;$&quot;* &quot;-&quot;??_);_(@_)"/>
    </dxf>
  </rfmt>
  <rcc rId="1245" sId="5" numFmtId="34">
    <nc r="E419">
      <v>25000</v>
    </nc>
  </rcc>
  <rcc rId="1246" sId="5" numFmtId="34">
    <nc r="E420">
      <v>1000</v>
    </nc>
  </rcc>
  <rcc rId="1247" sId="5" numFmtId="34">
    <nc r="E421">
      <v>350</v>
    </nc>
  </rcc>
  <rcc rId="1248" sId="5" numFmtId="34">
    <nc r="E422">
      <v>3500</v>
    </nc>
  </rcc>
  <rcc rId="1249" sId="5" numFmtId="34">
    <nc r="E423">
      <v>500</v>
    </nc>
  </rcc>
  <rcc rId="1250" sId="5" numFmtId="34">
    <nc r="E424">
      <v>7700</v>
    </nc>
  </rcc>
  <rcc rId="1251" sId="5">
    <nc r="H426">
      <f>E426-C426</f>
    </nc>
  </rcc>
  <rcc rId="1252" sId="5" numFmtId="34">
    <nc r="E474">
      <v>1000</v>
    </nc>
  </rcc>
  <rcc rId="1253" sId="5" numFmtId="34">
    <nc r="E475">
      <v>300</v>
    </nc>
  </rcc>
  <rcc rId="1254" sId="5" numFmtId="34">
    <nc r="E476">
      <v>4000</v>
    </nc>
  </rcc>
  <rfmt sheetId="5" sqref="E476" start="0" length="2147483647">
    <dxf>
      <font>
        <b val="0"/>
      </font>
    </dxf>
  </rfmt>
  <rfmt sheetId="5" sqref="E476" start="0" length="2147483647">
    <dxf>
      <font>
        <i val="0"/>
      </font>
    </dxf>
  </rfmt>
  <rcc rId="1255" sId="5" numFmtId="34">
    <nc r="E477">
      <v>500</v>
    </nc>
  </rcc>
  <rcc rId="1256" sId="5" numFmtId="34">
    <nc r="E478">
      <v>9000</v>
    </nc>
  </rcc>
  <rcc rId="1257" sId="5">
    <nc r="B479" t="inlineStr">
      <is>
        <t>Transfer</t>
      </is>
    </nc>
  </rcc>
  <rcc rId="1258" sId="5" numFmtId="34">
    <nc r="E473">
      <v>30500</v>
    </nc>
  </rcc>
  <rfmt sheetId="5" sqref="E478" start="0" length="2147483647">
    <dxf>
      <font>
        <b val="0"/>
      </font>
    </dxf>
  </rfmt>
  <rcc rId="1259" sId="5">
    <nc r="G480">
      <f>IF(C480&lt;E480,"Increased","Decreased")</f>
    </nc>
  </rcc>
  <rcc rId="1260" sId="5">
    <nc r="H480">
      <f>E480-C480</f>
    </nc>
  </rcc>
  <rcc rId="1261" sId="5" numFmtId="34">
    <nc r="E581">
      <v>23000</v>
    </nc>
  </rcc>
  <rcc rId="1262" sId="5" numFmtId="34">
    <nc r="E582">
      <v>2000</v>
    </nc>
  </rcc>
  <rcc rId="1263" sId="5" numFmtId="34">
    <nc r="E583">
      <v>250</v>
    </nc>
  </rcc>
  <rcc rId="1264" sId="5" numFmtId="34">
    <nc r="E584">
      <v>2900</v>
    </nc>
  </rcc>
  <rcc rId="1265" sId="5" numFmtId="34">
    <nc r="E585">
      <v>400</v>
    </nc>
  </rcc>
  <rcc rId="1266" sId="5" numFmtId="34">
    <nc r="E586">
      <v>6500</v>
    </nc>
  </rcc>
  <rcc rId="1267" sId="5" numFmtId="34">
    <nc r="E591">
      <v>19500</v>
    </nc>
  </rcc>
  <rcc rId="1268" sId="5" numFmtId="34">
    <nc r="E592">
      <v>28320</v>
    </nc>
  </rcc>
  <rcc rId="1269" sId="5">
    <nc r="G591">
      <f>IF(C591&lt;E591,"Increased","Decreased")</f>
    </nc>
  </rcc>
  <rcc rId="1270" sId="5">
    <oc r="G592">
      <f>IF(C592&lt;E592,"Increased","Decreased")</f>
    </oc>
    <nc r="G592">
      <f>IF(C592&lt;E592,"Increased","Decreased")</f>
    </nc>
  </rcc>
  <rcc rId="1271" sId="5">
    <oc r="H592">
      <f>E592-C592</f>
    </oc>
    <nc r="H592">
      <f>E592-C592</f>
    </nc>
  </rcc>
  <rfmt sheetId="5" xfDxf="1" s="1" sqref="H59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</dxf>
  </rfmt>
  <rcc rId="1272" sId="5">
    <nc r="H591">
      <f>E591-C591</f>
    </nc>
  </rcc>
  <rcc rId="1273" sId="5" numFmtId="34">
    <oc r="E273">
      <v>3290</v>
    </oc>
    <nc r="E273">
      <v>3990</v>
    </nc>
  </rcc>
  <rcc rId="1274" sId="5" numFmtId="34">
    <oc r="E308">
      <v>11000</v>
    </oc>
    <nc r="E308">
      <v>10000</v>
    </nc>
  </rcc>
  <rcc rId="1275" sId="5" numFmtId="34">
    <oc r="E309">
      <v>6550</v>
    </oc>
    <nc r="E309">
      <v>6050</v>
    </nc>
  </rcc>
  <rcc rId="1276" sId="5">
    <oc r="C418">
      <f>'Bdg14-15'!F399</f>
    </oc>
    <nc r="C418">
      <f>C23</f>
    </nc>
  </rcc>
  <rcc rId="1277" sId="5">
    <oc r="C472">
      <f>'Bdg14-15'!F453</f>
    </oc>
    <nc r="C472">
      <f>C25</f>
    </nc>
  </rcc>
  <rcc rId="1278" sId="5">
    <oc r="C526">
      <f>'Bdg14-15'!F507</f>
    </oc>
    <nc r="C526">
      <f>C27</f>
    </nc>
  </rcc>
  <rcc rId="1279" sId="5">
    <oc r="C580">
      <f>'Bdg14-15'!F560</f>
    </oc>
    <nc r="C580">
      <f>C29</f>
    </nc>
  </rcc>
  <rm rId="1280" sheetId="5" source="A579:B579" destination="M580:N580" sourceSheetId="5">
    <rfmt sheetId="5" sqref="M580" start="0" length="0">
      <dxf>
        <font>
          <sz val="10"/>
          <color theme="1"/>
          <name val="Times New Roman"/>
          <scheme val="none"/>
        </font>
      </dxf>
    </rfmt>
    <rfmt sheetId="5" sqref="N580" start="0" length="0">
      <dxf>
        <font>
          <sz val="10"/>
          <color theme="1"/>
          <name val="Times New Roman"/>
          <scheme val="none"/>
        </font>
      </dxf>
    </rfmt>
  </rm>
  <rrc rId="1281" sId="5" ref="A579:XFD579" action="insertRow">
    <undo index="0" exp="area" ref3D="1" dr="$C$1:$C$1048576" dn="cookies"/>
  </rrc>
  <rrc rId="1282" sId="5" ref="A579:XFD579" action="insertRow">
    <undo index="0" exp="area" ref3D="1" dr="$C$1:$C$1048576" dn="cookies"/>
  </rrc>
  <rm rId="1283" sheetId="5" source="B582:E588" destination="B581:E587" sourceSheetId="5">
    <rfmt sheetId="5" sqref="B581" start="0" length="0">
      <dxf>
        <font>
          <sz val="11"/>
          <color theme="1"/>
          <name val="Times New Roman"/>
          <scheme val="none"/>
        </font>
      </dxf>
    </rfmt>
    <rfmt sheetId="5" s="1" sqref="C581" start="0" length="0">
      <dxf>
        <font>
          <b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581" start="0" length="0">
      <dxf>
        <font>
          <b/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81" start="0" length="0">
      <dxf>
        <font>
          <b/>
          <sz val="11"/>
          <color theme="1"/>
          <name val="Times New Roman"/>
          <scheme val="none"/>
        </font>
        <numFmt numFmtId="35" formatCode="_(* #,##0.00_);_(* \(#,##0.00\);_(* &quot;-&quot;??_);_(@_)"/>
      </dxf>
    </rfmt>
  </rm>
  <rm rId="1284" sheetId="5" source="M582" destination="A579" sourceSheetId="5">
    <rfmt sheetId="5" sqref="A579" start="0" length="0">
      <dxf>
        <font>
          <sz val="11"/>
          <color theme="1"/>
          <name val="Times New Roman"/>
          <scheme val="none"/>
        </font>
      </dxf>
    </rfmt>
  </rm>
  <rcc rId="1285" sId="5">
    <oc r="G588">
      <f>IF(C589&lt;E589,"Increased","Decreased")</f>
    </oc>
    <nc r="G588"/>
  </rcc>
  <rcc rId="1286" sId="5">
    <oc r="H588">
      <f>E589-C589</f>
    </oc>
    <nc r="H588"/>
  </rcc>
  <rfmt sheetId="5" sqref="E594" start="0" length="2147483647">
    <dxf>
      <font>
        <b val="0"/>
      </font>
    </dxf>
  </rfmt>
  <rfmt sheetId="5" sqref="E585" start="0" length="2147483647">
    <dxf>
      <font>
        <b val="0"/>
      </font>
    </dxf>
  </rfmt>
  <rfmt sheetId="5" sqref="E585" start="0" length="2147483647">
    <dxf>
      <font>
        <i val="0"/>
      </font>
    </dxf>
  </rfmt>
  <rfmt sheetId="5" sqref="E599" start="0" length="2147483647">
    <dxf>
      <font>
        <b val="0"/>
      </font>
    </dxf>
  </rfmt>
  <rfmt sheetId="5" sqref="E587" start="0" length="2147483647">
    <dxf>
      <font>
        <b val="0"/>
      </font>
    </dxf>
  </rfmt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8" sId="5">
    <oc r="C439">
      <f>(C431+C432=C433*PB!C4+PB!C6)</f>
    </oc>
    <nc r="C439">
      <f>(C431+C432+C433)*(PB!G4+PB!G6)</f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435" start="0" length="2147483647">
    <dxf>
      <font>
        <b val="0"/>
      </font>
    </dxf>
  </rfmt>
  <rfmt sheetId="5" sqref="E422" start="0" length="2147483647">
    <dxf>
      <font>
        <i val="0"/>
      </font>
    </dxf>
  </rfmt>
  <rfmt sheetId="5" sqref="E422" start="0" length="2147483647">
    <dxf>
      <font>
        <b val="0"/>
      </font>
    </dxf>
  </rfmt>
  <rfmt sheetId="5" sqref="E424" start="0" length="2147483647">
    <dxf>
      <font>
        <b val="0"/>
      </font>
    </dxf>
  </rfmt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1" sId="5" numFmtId="34">
    <nc r="F92">
      <v>3000</v>
    </nc>
  </rcc>
  <rcc rId="732" sId="5" numFmtId="34">
    <nc r="F94">
      <v>3000</v>
    </nc>
  </rcc>
  <rcc rId="733" sId="5" numFmtId="34">
    <nc r="F96">
      <v>500</v>
    </nc>
  </rcc>
  <rcc rId="734" sId="5" numFmtId="34">
    <nc r="F102">
      <v>48533</v>
    </nc>
  </rcc>
  <rcc rId="735" sId="5" numFmtId="34">
    <nc r="F120">
      <v>1000</v>
    </nc>
  </rcc>
  <rcc rId="736" sId="5" numFmtId="34">
    <nc r="F121">
      <v>10000</v>
    </nc>
  </rcc>
  <rcc rId="737" sId="5" numFmtId="34">
    <nc r="F122">
      <v>10000</v>
    </nc>
  </rcc>
  <rcc rId="738" sId="5" numFmtId="34">
    <nc r="F123">
      <v>500</v>
    </nc>
  </rcc>
  <rcc rId="739" sId="5" numFmtId="34">
    <nc r="F124">
      <v>1000</v>
    </nc>
  </rcc>
  <rcc rId="740" sId="5" numFmtId="34">
    <nc r="F125">
      <v>1000</v>
    </nc>
  </rcc>
  <rcc rId="741" sId="5" numFmtId="34">
    <nc r="F126">
      <v>2500</v>
    </nc>
  </rcc>
  <rcc rId="742" sId="5" numFmtId="34">
    <nc r="F127">
      <v>2500</v>
    </nc>
  </rcc>
  <rcc rId="743" sId="5" numFmtId="34">
    <nc r="F128">
      <v>1000</v>
    </nc>
  </rcc>
  <rcc rId="744" sId="5" numFmtId="34">
    <nc r="F129">
      <v>6000</v>
    </nc>
  </rcc>
  <rcc rId="745" sId="5" numFmtId="34">
    <nc r="F130">
      <v>1000</v>
    </nc>
  </rcc>
  <rcc rId="746" sId="5" numFmtId="34">
    <nc r="F131">
      <v>100</v>
    </nc>
  </rcc>
  <rcc rId="747" sId="5" numFmtId="34">
    <nc r="F132">
      <v>1000</v>
    </nc>
  </rcc>
  <rcc rId="748" sId="5" numFmtId="34">
    <nc r="F134">
      <v>1000</v>
    </nc>
  </rcc>
  <rcc rId="749" sId="5" numFmtId="34">
    <nc r="F135">
      <v>1000</v>
    </nc>
  </rcc>
  <rcc rId="750" sId="5" numFmtId="34">
    <nc r="F136">
      <v>200</v>
    </nc>
  </rcc>
  <rcc rId="751" sId="5">
    <nc r="F137">
      <f>SUM(F120:F136)</f>
    </nc>
  </rcc>
  <rcc rId="752" sId="5" numFmtId="34">
    <nc r="F166">
      <v>2274.86</v>
    </nc>
  </rcc>
  <rcc rId="753" sId="5" numFmtId="34">
    <nc r="F366">
      <v>1000</v>
    </nc>
  </rcc>
  <rcc rId="754" sId="5" numFmtId="34">
    <nc r="F367">
      <v>173.15</v>
    </nc>
  </rcc>
  <rcc rId="755" sId="5" numFmtId="34">
    <nc r="F6">
      <v>200836577</v>
    </nc>
  </rcc>
  <rcc rId="756" sId="5" numFmtId="34">
    <oc r="D6">
      <v>166096241</v>
    </oc>
    <nc r="D6">
      <v>212276161</v>
    </nc>
  </rcc>
  <rcc rId="757" sId="5" numFmtId="34">
    <nc r="F7">
      <v>6.0000000000000001E-3</v>
    </nc>
  </rcc>
  <rcc rId="758" sId="5" numFmtId="34">
    <nc r="F10">
      <v>5.7000000000000002E-3</v>
    </nc>
  </rcc>
  <rcc rId="759" sId="5" numFmtId="34">
    <nc r="F9">
      <v>200836577</v>
    </nc>
  </rcc>
  <rcc rId="760" sId="5" numFmtId="34">
    <nc r="F140">
      <v>10437.81</v>
    </nc>
  </rcc>
  <rcc rId="761" sId="5" numFmtId="34">
    <nc r="F141">
      <v>20000</v>
    </nc>
  </rcc>
  <rcc rId="762" sId="5" numFmtId="34">
    <nc r="F177">
      <v>25200</v>
    </nc>
  </rcc>
  <rcc rId="763" sId="5" numFmtId="34">
    <nc r="F176">
      <v>29782</v>
    </nc>
  </rcc>
  <rcc rId="764" sId="5" numFmtId="34">
    <nc r="F178">
      <v>5000</v>
    </nc>
  </rcc>
  <rcc rId="765" sId="5" numFmtId="34">
    <nc r="F179">
      <v>3500</v>
    </nc>
  </rcc>
  <rcc rId="766" sId="5" numFmtId="34">
    <nc r="F180">
      <v>2500</v>
    </nc>
  </rcc>
  <rcc rId="767" sId="5" numFmtId="34">
    <nc r="F181">
      <v>300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0" sId="5">
    <oc r="C491" t="inlineStr">
      <is>
        <t xml:space="preserve"> </t>
      </is>
    </oc>
    <nc r="C491">
      <f>(C483+C484+C485)*(PB!G4+PB!G6)</f>
    </nc>
  </rcc>
  <rcc rId="1291" sId="5">
    <oc r="G492">
      <f>IF(C493&lt;E493,"Increased","Decreased")</f>
    </oc>
    <nc r="G492"/>
  </rcc>
  <rcc rId="1292" sId="5">
    <oc r="G482">
      <f>IF(C482&lt;E482,"Increased","Decreased")</f>
    </oc>
    <nc r="G482"/>
  </rcc>
  <rcc rId="1293" sId="5">
    <oc r="H482">
      <f>E482-C482</f>
    </oc>
    <nc r="H482"/>
  </rcc>
  <rcc rId="1294" sId="5">
    <oc r="H483">
      <f>E483-C483</f>
    </oc>
    <nc r="H483">
      <f>E483-C483</f>
    </nc>
  </rcc>
  <rcc rId="1295" sId="5">
    <oc r="H484">
      <f>E484-C484</f>
    </oc>
    <nc r="H484">
      <f>E484-C484</f>
    </nc>
  </rcc>
  <rcc rId="1296" sId="5">
    <oc r="H485">
      <f>E485-C485</f>
    </oc>
    <nc r="H485">
      <f>E485-C485</f>
    </nc>
  </rcc>
  <rcc rId="1297" sId="5">
    <oc r="H486">
      <f>E486-C486</f>
    </oc>
    <nc r="H486">
      <f>E486-C486</f>
    </nc>
  </rcc>
  <rcc rId="1298" sId="5">
    <oc r="H487">
      <f>E487-C487</f>
    </oc>
    <nc r="H487">
      <f>E487-C487</f>
    </nc>
  </rcc>
  <rcc rId="1299" sId="5">
    <oc r="H488">
      <f>E488-C488</f>
    </oc>
    <nc r="H488">
      <f>E488-C488</f>
    </nc>
  </rcc>
  <rcc rId="1300" sId="5">
    <oc r="H489">
      <f>E490-C490</f>
    </oc>
    <nc r="H489">
      <f>E489-C489</f>
    </nc>
  </rcc>
  <rcc rId="1301" sId="5">
    <nc r="H490">
      <f>E490-C490</f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497" start="0" length="2147483647">
    <dxf>
      <font>
        <b val="0"/>
      </font>
    </dxf>
  </rfmt>
  <rfmt sheetId="5" sqref="E497" start="0" length="2147483647">
    <dxf>
      <font>
        <i val="0"/>
      </font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2" sId="5" numFmtId="34">
    <nc r="E527">
      <v>30000</v>
    </nc>
  </rcc>
  <rcc rId="1303" sId="5">
    <oc r="H527">
      <f>E528-C528</f>
    </oc>
    <nc r="H527">
      <f>E527-C527</f>
    </nc>
  </rcc>
  <rcc rId="1304" sId="5">
    <nc r="E445">
      <f>E443-E444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5" sId="5" numFmtId="34">
    <oc r="E527">
      <v>30000</v>
    </oc>
    <nc r="E527">
      <v>26000</v>
    </nc>
  </rcc>
  <rcc rId="1306" sId="5" xfDxf="1" dxf="1">
    <oc r="G6">
      <f>IF(C6&lt;E6,"Increased","Decreased")</f>
    </oc>
    <nc r="G6">
      <f>IF(C6&lt;E6,"Increased","Decreased")</f>
    </nc>
    <ndxf>
      <font>
        <sz val="10"/>
        <name val="Times New Roman"/>
        <scheme val="none"/>
      </font>
    </ndxf>
  </rcc>
  <rcc rId="1307" sId="5">
    <oc r="G7">
      <f>IF(C7&lt;E7,"Increased","Decreased")</f>
    </oc>
    <nc r="G7">
      <f>IF(C7&lt;E7,"Increased","Decreased")</f>
    </nc>
  </rcc>
  <rcc rId="1308" sId="5">
    <oc r="G8">
      <f>IF(C8&lt;E8,"Increased","Decreased")</f>
    </oc>
    <nc r="G8">
      <f>IF(C8&lt;E8,"Increased","Decreased")</f>
    </nc>
  </rcc>
  <rcc rId="1309" sId="5">
    <oc r="G9">
      <f>IF(C9&lt;E9,"Increased","Decreased")</f>
    </oc>
    <nc r="G9">
      <f>IF(C9&lt;E9,"Increased","Decreased")</f>
    </nc>
  </rcc>
  <rcc rId="1310" sId="5">
    <oc r="G10">
      <f>IF(C10&lt;E10,"Increased","Decreased")</f>
    </oc>
    <nc r="G10">
      <f>IF(C10&lt;E10,"Increased","Decreased")</f>
    </nc>
  </rcc>
  <rcc rId="1311" sId="5">
    <oc r="G11">
      <f>IF(C11&lt;E11,"Increased","Decreased")</f>
    </oc>
    <nc r="G11">
      <f>IF(C11&lt;E11,"Increased","Decreased")</f>
    </nc>
  </rcc>
  <rcc rId="1312" sId="5">
    <oc r="G14">
      <f>IF(C14&lt;E14,"Increased","Decreased")</f>
    </oc>
    <nc r="G14">
      <f>IF(C14&lt;E14,"Increased","Decreased")</f>
    </nc>
  </rcc>
  <rcc rId="1313" sId="5">
    <oc r="G15">
      <f>IF(C15&lt;E15,"Increased","Decreased")</f>
    </oc>
    <nc r="G15">
      <f>IF(C15&lt;E15,"Increased","Decreased")</f>
    </nc>
  </rcc>
  <rcc rId="1314" sId="5">
    <oc r="G16">
      <f>IF(C16&lt;E16,"Increased","Decreased")</f>
    </oc>
    <nc r="G16">
      <f>IF(C16&lt;E16,"Increased","Decreased")</f>
    </nc>
  </rcc>
  <rcc rId="1315" sId="5">
    <oc r="G17">
      <f>IF(C17&lt;E17,"Increased","Decreased")</f>
    </oc>
    <nc r="G17">
      <f>IF(C17&lt;E17,"Increased","Decreased")</f>
    </nc>
  </rcc>
  <rcc rId="1316" sId="5">
    <oc r="G18">
      <f>IF(C18&lt;E18,"Increased","Decreased")</f>
    </oc>
    <nc r="G18">
      <f>IF(C18&lt;E18,"Increased","Decreased")</f>
    </nc>
  </rcc>
  <rcc rId="1317" sId="5">
    <oc r="G19">
      <f>IF(C19&lt;E19,"Increased","Decreased")</f>
    </oc>
    <nc r="G19">
      <f>IF(C19&lt;E19,"Increased","Decreased")</f>
    </nc>
  </rcc>
  <rcc rId="1318" sId="5">
    <oc r="G22">
      <f>IF(C22&lt;E22,"Increased","Decreased")</f>
    </oc>
    <nc r="G22">
      <f>IF(C22&lt;E22,"Increased","Decreased")</f>
    </nc>
  </rcc>
  <rcc rId="1319" sId="5">
    <oc r="G23">
      <f>IF(C23&lt;E23,"Increased","Decreased")</f>
    </oc>
    <nc r="G23">
      <f>IF(C23&lt;E23,"Increased","Decreased")</f>
    </nc>
  </rcc>
  <rcc rId="1320" sId="5">
    <oc r="G24">
      <f>IF(C24&lt;E24,"Increased","Decreased")</f>
    </oc>
    <nc r="G24">
      <f>IF(C24&lt;E24,"Increased","Decreased")</f>
    </nc>
  </rcc>
  <rcc rId="1321" sId="5">
    <oc r="G25">
      <f>IF(C25&lt;E25,"Increased","Decreased")</f>
    </oc>
    <nc r="G25">
      <f>IF(C25&lt;E25,"Increased","Decreased")</f>
    </nc>
  </rcc>
  <rcc rId="1322" sId="5">
    <oc r="G26">
      <f>IF(C26&lt;E26,"Increased","Decreased")</f>
    </oc>
    <nc r="G26">
      <f>IF(C26&lt;E26,"Increased","Decreased")</f>
    </nc>
  </rcc>
  <rcc rId="1323" sId="5">
    <oc r="G27">
      <f>IF(C27&lt;E27,"Increased","Decreased")</f>
    </oc>
    <nc r="G27">
      <f>IF(C27&lt;E27,"Increased","Decreased")</f>
    </nc>
  </rcc>
  <rcc rId="1324" sId="5">
    <oc r="G28">
      <f>IF(C28&lt;E28,"Increased","Decreased")</f>
    </oc>
    <nc r="G28">
      <f>IF(C28&lt;E28,"Increased","Decreased")</f>
    </nc>
  </rcc>
  <rcc rId="1325" sId="5">
    <oc r="G29">
      <f>IF(C29&lt;E29,"Increased","Decreased")</f>
    </oc>
    <nc r="G29">
      <f>IF(C29&lt;E29,"Increased","Decreased")</f>
    </nc>
  </rcc>
  <rcc rId="1326" sId="5">
    <oc r="G418">
      <f>IF(C418&lt;E418,"Increased","Decreased")</f>
    </oc>
    <nc r="G418">
      <f>IF(C418&lt;E418,"Increased","Decreased")</f>
    </nc>
  </rcc>
  <rcc rId="1327" sId="5">
    <oc r="G419">
      <f>IF(C419&lt;E419,"Increased","Decreased")</f>
    </oc>
    <nc r="G419">
      <f>IF(C419&lt;E419,"Increased","Decreased")</f>
    </nc>
  </rcc>
  <rcc rId="1328" sId="5">
    <oc r="G420">
      <f>IF(C420&lt;E420,"Increased","Decreased")</f>
    </oc>
    <nc r="G420">
      <f>IF(C420&lt;E420,"Increased","Decreased")</f>
    </nc>
  </rcc>
  <rcc rId="1329" sId="5">
    <oc r="G421">
      <f>IF(C421&lt;E421,"Increased","Decreased")</f>
    </oc>
    <nc r="G421">
      <f>IF(C421&lt;E421,"Increased","Decreased")</f>
    </nc>
  </rcc>
  <rcc rId="1330" sId="5">
    <oc r="G422">
      <f>IF(C422&lt;E422,"Increased","Decreased")</f>
    </oc>
    <nc r="G422">
      <f>IF(C422&lt;E422,"Increased","Decreased")</f>
    </nc>
  </rcc>
  <rcc rId="1331" sId="5">
    <oc r="G423">
      <f>IF(C423&lt;E423,"Increased","Decreased")</f>
    </oc>
    <nc r="G423">
      <f>IF(C423&lt;E423,"Increased","Decreased")</f>
    </nc>
  </rcc>
  <rcc rId="1332" sId="5">
    <oc r="G424">
      <f>IF(C424&lt;E424,"Increased","Decreased")</f>
    </oc>
    <nc r="G424">
      <f>IF(C424&lt;E424,"Increased","Decreased")</f>
    </nc>
  </rcc>
  <rcc rId="1333" sId="5">
    <oc r="G426">
      <f>IF(C426&lt;E426,"Increased","Decreased")</f>
    </oc>
    <nc r="G426">
      <f>IF(C426&lt;E426,"Increased","Decreased")</f>
    </nc>
  </rcc>
  <rcc rId="1334" sId="5">
    <oc r="G428">
      <f>IF(C428&lt;E428,"Increased","Decreased")</f>
    </oc>
    <nc r="G428">
      <f>IF(C428&lt;E428,"Increased","Decreased")</f>
    </nc>
  </rcc>
  <rcc rId="1335" sId="5">
    <oc r="G427">
      <f>IF(C427&lt;E427,"Increased","Decreased")</f>
    </oc>
    <nc r="G427"/>
  </rcc>
  <rcc rId="1336" sId="5">
    <oc r="H427">
      <f>E427-C427</f>
    </oc>
    <nc r="H427"/>
  </rcc>
  <rcc rId="1337" sId="5">
    <oc r="G431">
      <f>IF(C431&lt;E431,"Increased","Decreased")</f>
    </oc>
    <nc r="G431">
      <f>IF(C431&lt;E431,"Increased","Decreased")</f>
    </nc>
  </rcc>
  <rcc rId="1338" sId="5">
    <oc r="G432">
      <f>IF(C432&lt;E432,"Increased","Decreased")</f>
    </oc>
    <nc r="G432">
      <f>IF(C432&lt;E432,"Increased","Decreased")</f>
    </nc>
  </rcc>
  <rcc rId="1339" sId="5">
    <oc r="G433">
      <f>IF(C433&lt;E433,"Increased","Decreased")</f>
    </oc>
    <nc r="G433">
      <f>IF(C433&lt;E433,"Increased","Decreased")</f>
    </nc>
  </rcc>
  <rcc rId="1340" sId="5">
    <oc r="G434">
      <f>IF(C434&lt;E434,"Increased","Decreased")</f>
    </oc>
    <nc r="G434">
      <f>IF(C434&lt;E434,"Increased","Decreased")</f>
    </nc>
  </rcc>
  <rcc rId="1341" sId="5">
    <oc r="G435">
      <f>IF(C435&lt;E435,"Increased","Decreased")</f>
    </oc>
    <nc r="G435">
      <f>IF(C435&lt;E435,"Increased","Decreased")</f>
    </nc>
  </rcc>
  <rcc rId="1342" sId="5">
    <oc r="G436">
      <f>IF(C436&lt;E436,"Increased","Decreased")</f>
    </oc>
    <nc r="G436">
      <f>IF(C436&lt;E436,"Increased","Decreased")</f>
    </nc>
  </rcc>
  <rcc rId="1343" sId="5">
    <oc r="G437">
      <f>IF(C437&lt;E437,"Increased","Decreased")</f>
    </oc>
    <nc r="G437">
      <f>IF(C437&lt;E437,"Increased","Decreased")</f>
    </nc>
  </rcc>
  <rcc rId="1344" sId="5">
    <oc r="G438">
      <f>IF(C438&lt;E438,"Increased","Decreased")</f>
    </oc>
    <nc r="G438">
      <f>IF(C438&lt;E438,"Increased","Decreased")</f>
    </nc>
  </rcc>
  <rcc rId="1345" sId="5">
    <oc r="G439">
      <f>IF(C439&lt;E439,"Increased","Decreased")</f>
    </oc>
    <nc r="G439">
      <f>IF(C439&lt;E439,"Increased","Decreased")</f>
    </nc>
  </rcc>
  <rcc rId="1346" sId="5">
    <oc r="G441">
      <f>IF(C441&lt;E441,"Increased","Decreased")</f>
    </oc>
    <nc r="G441">
      <f>IF(C441&lt;E441,"Increased","Decreased")</f>
    </nc>
  </rcc>
  <rcc rId="1347" sId="5">
    <oc r="G443">
      <f>IF(C442&lt;E442,"Increased","Decreased")</f>
    </oc>
    <nc r="G443">
      <f>IF(C443&lt;E443,"Increased","Decreased")</f>
    </nc>
  </rcc>
  <rcc rId="1348" sId="5">
    <oc r="G444">
      <f>IF(C443&lt;E443,"Increased","Decreased")</f>
    </oc>
    <nc r="G444">
      <f>IF(C444&lt;E444,"Increased","Decreased")</f>
    </nc>
  </rcc>
  <rcc rId="1349" sId="5">
    <oc r="G445">
      <f>IF(C444&lt;E444,"Increased","Decreased")</f>
    </oc>
    <nc r="G445">
      <f>IF(C445&lt;E445,"Increased","Decreased")</f>
    </nc>
  </rcc>
  <rcc rId="1350" sId="5">
    <oc r="G446">
      <f>IF(C446&lt;E446,"Increased","Decreased")</f>
    </oc>
    <nc r="G446">
      <f>IF(C446&lt;E446,"Increased","Decreased")</f>
    </nc>
  </rcc>
  <rcc rId="1351" sId="5">
    <oc r="G447">
      <f>IF(C447&lt;E447,"Increased","Decreased")</f>
    </oc>
    <nc r="G447">
      <f>IF(C447&lt;E447,"Increased","Decreased")</f>
    </nc>
  </rcc>
  <rcc rId="1352" sId="5">
    <oc r="G472">
      <f>IF(C472&lt;E472,"Increased","Decreased")</f>
    </oc>
    <nc r="G472">
      <f>IF(C472&lt;E472,"Increased","Decreased")</f>
    </nc>
  </rcc>
  <rcc rId="1353" sId="5">
    <oc r="G473">
      <f>IF(C473&lt;E473,"Increased","Decreased")</f>
    </oc>
    <nc r="G473">
      <f>IF(C473&lt;E473,"Increased","Decreased")</f>
    </nc>
  </rcc>
  <rcc rId="1354" sId="5">
    <oc r="G474">
      <f>IF(C474&lt;E474,"Increased","Decreased")</f>
    </oc>
    <nc r="G474">
      <f>IF(C474&lt;E474,"Increased","Decreased")</f>
    </nc>
  </rcc>
  <rcc rId="1355" sId="5">
    <oc r="G475">
      <f>IF(C475&lt;E475,"Increased","Decreased")</f>
    </oc>
    <nc r="G475">
      <f>IF(C475&lt;E475,"Increased","Decreased")</f>
    </nc>
  </rcc>
  <rcc rId="1356" sId="5">
    <oc r="G476">
      <f>IF(C476&lt;E476,"Increased","Decreased")</f>
    </oc>
    <nc r="G476">
      <f>IF(C476&lt;E476,"Increased","Decreased")</f>
    </nc>
  </rcc>
  <rcc rId="1357" sId="5">
    <oc r="G477">
      <f>IF(C477&lt;E477,"Increased","Decreased")</f>
    </oc>
    <nc r="G477">
      <f>IF(C477&lt;E477,"Increased","Decreased")</f>
    </nc>
  </rcc>
  <rcc rId="1358" sId="5">
    <oc r="G478">
      <f>IF(C478&lt;E478,"Increased","Decreased")</f>
    </oc>
    <nc r="G478">
      <f>IF(C478&lt;E478,"Increased","Decreased")</f>
    </nc>
  </rcc>
  <rcc rId="1359" sId="5">
    <oc r="G480">
      <f>IF(C480&lt;E480,"Increased","Decreased")</f>
    </oc>
    <nc r="G480">
      <f>IF(C480&lt;E480,"Increased","Decreased")</f>
    </nc>
  </rcc>
  <rcc rId="1360" sId="5">
    <oc r="G483">
      <f>IF(C483&lt;E483,"Increased","Decreased")</f>
    </oc>
    <nc r="G483">
      <f>IF(C483&lt;E483,"Increased","Decreased")</f>
    </nc>
  </rcc>
  <rcc rId="1361" sId="5">
    <oc r="G484">
      <f>IF(C484&lt;E484,"Increased","Decreased")</f>
    </oc>
    <nc r="G484">
      <f>IF(C484&lt;E484,"Increased","Decreased")</f>
    </nc>
  </rcc>
  <rcc rId="1362" sId="5">
    <oc r="G485">
      <f>IF(C485&lt;E485,"Increased","Decreased")</f>
    </oc>
    <nc r="G485">
      <f>IF(C485&lt;E485,"Increased","Decreased")</f>
    </nc>
  </rcc>
  <rcc rId="1363" sId="5">
    <oc r="G486">
      <f>IF(C486&lt;E486,"Increased","Decreased")</f>
    </oc>
    <nc r="G486">
      <f>IF(C486&lt;E486,"Increased","Decreased")</f>
    </nc>
  </rcc>
  <rcc rId="1364" sId="5">
    <oc r="G487">
      <f>IF(C487&lt;E487,"Increased","Decreased")</f>
    </oc>
    <nc r="G487">
      <f>IF(C487&lt;E487,"Increased","Decreased")</f>
    </nc>
  </rcc>
  <rcc rId="1365" sId="5">
    <oc r="G488">
      <f>IF(C488&lt;E488,"Increased","Decreased")</f>
    </oc>
    <nc r="G488">
      <f>IF(C488&lt;E488,"Increased","Decreased")</f>
    </nc>
  </rcc>
  <rcc rId="1366" sId="5">
    <oc r="G489">
      <f>IF(C490&lt;E490,"Increased","Decreased")</f>
    </oc>
    <nc r="G489">
      <f>IF(C489&lt;E489,"Increased","Decreased")</f>
    </nc>
  </rcc>
  <rcc rId="1367" sId="5">
    <oc r="G490">
      <f>IF(C491&lt;E491,"Increased","Decreased")</f>
    </oc>
    <nc r="G490">
      <f>IF(C490&lt;E490,"Increased","Decreased")</f>
    </nc>
  </rcc>
  <rcc rId="1368" sId="5">
    <oc r="G491">
      <f>IF(C492&lt;E492,"Increased","Decreased")</f>
    </oc>
    <nc r="G491">
      <f>IF(C491&lt;E491,"Increased","Decreased")</f>
    </nc>
  </rcc>
  <rcc rId="1369" sId="5">
    <oc r="G493">
      <f>IF(C494&lt;E494,"Increased","Decreased")</f>
    </oc>
    <nc r="G493">
      <f>IF(C493&lt;E493,"Increased","Decreased")</f>
    </nc>
  </rcc>
  <rcc rId="1370" sId="5">
    <oc r="G495">
      <f>IF(C497&lt;E497,"Increased","Decreased")</f>
    </oc>
    <nc r="G495">
      <f>IF(C495&lt;E495,"Increased","Decreased")</f>
    </nc>
  </rcc>
  <rcc rId="1371" sId="5">
    <oc r="G496">
      <f>IF(C498&lt;E498,"Increased","Decreased")</f>
    </oc>
    <nc r="G496">
      <f>IF(C496&lt;E496,"Increased","Decreased")</f>
    </nc>
  </rcc>
  <rcc rId="1372" sId="5">
    <oc r="G497">
      <f>IF(C500&lt;E500,"Increased","Decreased")</f>
    </oc>
    <nc r="G497">
      <f>IF(C497&lt;E497,"Increased","Decreased")</f>
    </nc>
  </rcc>
  <rcc rId="1373" sId="5">
    <oc r="G498">
      <f>IF(C501&lt;E501,"Increased","Decreased")</f>
    </oc>
    <nc r="G498">
      <f>IF(C498&lt;E498,"Increased","Decreased")</f>
    </nc>
  </rcc>
  <rcc rId="1374" sId="5">
    <oc r="G499">
      <f>IF(C502&lt;E502,"Increased","Decreased")</f>
    </oc>
    <nc r="G499">
      <f>IF(C499&lt;E499,"Increased","Decreased")</f>
    </nc>
  </rcc>
  <rcc rId="1375" sId="5">
    <oc r="G526">
      <f>IF(C527&lt;E527,"Increased","Decreased")</f>
    </oc>
    <nc r="G526">
      <f>IF(C526&lt;E526,"Increased","Decreased")</f>
    </nc>
  </rcc>
  <rcc rId="1376" sId="5">
    <oc r="G527">
      <f>IF(C528&lt;E528,"Increased","Decreased")</f>
    </oc>
    <nc r="G527">
      <f>IF(C527&lt;E527,"Increased","Decreased")</f>
    </nc>
  </rcc>
  <rcc rId="1377" sId="5">
    <oc r="G528">
      <f>IF(C529&lt;E529,"Increased","Decreased")</f>
    </oc>
    <nc r="G528">
      <f>IF(C528&lt;E528,"Increased","Decreased")</f>
    </nc>
  </rcc>
  <rcc rId="1378" sId="5">
    <oc r="G529">
      <f>IF(C530&lt;E530,"Increased","Decreased")</f>
    </oc>
    <nc r="G529">
      <f>IF(C529&lt;E529,"Increased","Decreased")</f>
    </nc>
  </rcc>
  <rcc rId="1379" sId="5">
    <oc r="G530">
      <f>IF(C531&lt;E531,"Increased","Decreased")</f>
    </oc>
    <nc r="G530">
      <f>IF(C530&lt;E530,"Increased","Decreased")</f>
    </nc>
  </rcc>
  <rcc rId="1380" sId="5">
    <oc r="G531">
      <f>IF(C532&lt;E532,"Increased","Decreased")</f>
    </oc>
    <nc r="G531">
      <f>IF(C531&lt;E531,"Increased","Decreased")</f>
    </nc>
  </rcc>
  <rcc rId="1381" sId="5">
    <oc r="G532">
      <f>IF(C533&lt;E533,"Increased","Decreased")</f>
    </oc>
    <nc r="G532">
      <f>IF(C532&lt;E532,"Increased","Decreased")</f>
    </nc>
  </rcc>
  <rcc rId="1382" sId="5">
    <oc r="G534">
      <f>IF(C535&lt;E535,"Increased","Decreased")</f>
    </oc>
    <nc r="G534">
      <f>IF(C534&lt;E534,"Increased","Decreased")</f>
    </nc>
  </rcc>
  <rcc rId="1383" sId="5">
    <oc r="H527">
      <f>E527-C527</f>
    </oc>
    <nc r="H527">
      <f>E528-C528</f>
    </nc>
  </rcc>
  <rcc rId="1384" sId="5">
    <oc r="H528">
      <f>E529-C529</f>
    </oc>
    <nc r="H528">
      <f>E529-C529</f>
    </nc>
  </rcc>
  <rcc rId="1385" sId="5">
    <oc r="H529">
      <f>E530-C530</f>
    </oc>
    <nc r="H529">
      <f>E530-C530</f>
    </nc>
  </rcc>
  <rcc rId="1386" sId="5">
    <oc r="H530">
      <f>E531-C531</f>
    </oc>
    <nc r="H530">
      <f>E531-C531</f>
    </nc>
  </rcc>
  <rcc rId="1387" sId="5">
    <oc r="H531">
      <f>E532-C532</f>
    </oc>
    <nc r="H531">
      <f>E532-C532</f>
    </nc>
  </rcc>
  <rcc rId="1388" sId="5">
    <oc r="H532">
      <f>E533-C533</f>
    </oc>
    <nc r="H532">
      <f>E533-C533</f>
    </nc>
  </rcc>
  <rfmt sheetId="5" sqref="H534" start="0" length="0">
    <dxf>
      <font>
        <sz val="10"/>
        <name val="Times New Roman"/>
        <scheme val="none"/>
      </font>
    </dxf>
  </rfmt>
  <rcc rId="1389" sId="5">
    <oc r="H534">
      <f>E535-C535</f>
    </oc>
    <nc r="H534">
      <f>E534-C534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0" sId="5">
    <oc r="H8">
      <f>E8-C8</f>
    </oc>
    <nc r="H8">
      <f>E8-C8</f>
    </nc>
  </rcc>
  <rcc rId="1391" sId="5">
    <oc r="H9">
      <f>E9-C9</f>
    </oc>
    <nc r="H9">
      <f>E9-C9</f>
    </nc>
  </rcc>
  <rcc rId="1392" sId="5">
    <oc r="H11">
      <f>E11-C11</f>
    </oc>
    <nc r="H11">
      <f>E11-C11</f>
    </nc>
  </rcc>
  <rrc rId="1393" sId="5" ref="A93:XFD93" action="deleteRow">
    <undo index="0" exp="area" ref3D="1" dr="$C$1:$C$1048576" dn="cookies"/>
    <rfmt sheetId="5" xfDxf="1" sqref="A93:XFD93" start="0" length="0">
      <dxf>
        <font>
          <sz val="10"/>
          <name val="Times New Roman"/>
          <scheme val="none"/>
        </font>
      </dxf>
    </rfmt>
    <rcc rId="0" sId="5">
      <nc r="B93" t="inlineStr">
        <is>
          <t>Tobacco Settlement</t>
        </is>
      </nc>
    </rcc>
    <rfmt sheetId="5" s="1" sqref="C93" start="0" length="0">
      <dxf>
        <numFmt numFmtId="35" formatCode="_(* #,##0.00_);_(* \(#,##0.00\);_(* &quot;-&quot;??_);_(@_)"/>
      </dxf>
    </rfmt>
    <rfmt sheetId="5" s="1" sqref="D93" start="0" length="0">
      <dxf>
        <numFmt numFmtId="35" formatCode="_(* #,##0.00_);_(* \(#,##0.00\);_(* &quot;-&quot;??_);_(@_)"/>
      </dxf>
    </rfmt>
    <rfmt sheetId="5" s="1" sqref="E93" start="0" length="0">
      <dxf>
        <numFmt numFmtId="35" formatCode="_(* #,##0.00_);_(* \(#,##0.00\);_(* &quot;-&quot;??_);_(@_)"/>
      </dxf>
    </rfmt>
    <rcc rId="0" sId="5">
      <nc r="G93">
        <f>IF(C93&lt;E93,"Increased","Decreased")</f>
      </nc>
    </rcc>
    <rcc rId="0" sId="5" s="1" dxf="1">
      <nc r="H93">
        <f>E93-C93</f>
      </nc>
      <ndxf>
        <numFmt numFmtId="4" formatCode="#,##0.00"/>
      </ndxf>
    </rcc>
  </rrc>
  <rrc rId="1394" sId="5" ref="A106:XFD106" action="deleteRow">
    <undo index="0" exp="area" ref3D="1" dr="$C$1:$C$1048576" dn="cookies"/>
    <rfmt sheetId="5" xfDxf="1" sqref="A106:XFD106" start="0" length="0">
      <dxf>
        <font>
          <sz val="10"/>
          <name val="Times New Roman"/>
          <scheme val="none"/>
        </font>
      </dxf>
    </rfmt>
    <rcc rId="0" sId="5">
      <nc r="B106" t="inlineStr">
        <is>
          <t>Peace Officer Education</t>
        </is>
      </nc>
    </rcc>
    <rfmt sheetId="5" s="1" sqref="C106" start="0" length="0">
      <dxf>
        <numFmt numFmtId="35" formatCode="_(* #,##0.00_);_(* \(#,##0.00\);_(* &quot;-&quot;??_);_(@_)"/>
      </dxf>
    </rfmt>
    <rfmt sheetId="5" s="1" sqref="D106" start="0" length="0">
      <dxf>
        <numFmt numFmtId="35" formatCode="_(* #,##0.00_);_(* \(#,##0.00\);_(* &quot;-&quot;??_);_(@_)"/>
      </dxf>
    </rfmt>
    <rfmt sheetId="5" s="1" sqref="E106" start="0" length="0">
      <dxf>
        <numFmt numFmtId="35" formatCode="_(* #,##0.00_);_(* \(#,##0.00\);_(* &quot;-&quot;??_);_(@_)"/>
      </dxf>
    </rfmt>
    <rcc rId="0" sId="5">
      <nc r="G106">
        <f>IF(C106&lt;E106,"Increased","Decreased")</f>
      </nc>
    </rcc>
    <rcc rId="0" sId="5" s="1" dxf="1">
      <nc r="H106">
        <f>E106-C106</f>
      </nc>
      <ndxf>
        <numFmt numFmtId="4" formatCode="#,##0.00"/>
      </ndxf>
    </rcc>
  </rrc>
  <rrc rId="1395" sId="5" ref="A115:XFD115" action="insertRow">
    <undo index="0" exp="area" ref3D="1" dr="$C$1:$C$1048576" dn="cookies"/>
  </rrc>
  <rcc rId="1396" sId="5">
    <nc r="G387">
      <f>IF(C387&lt;E387,"Increased","Decreased")</f>
    </nc>
  </rcc>
  <rfmt sheetId="5" sqref="H387" start="0" length="0">
    <dxf>
      <font>
        <sz val="10"/>
        <name val="Times New Roman"/>
        <scheme val="none"/>
      </font>
    </dxf>
  </rfmt>
  <rcc rId="1397" sId="5">
    <nc r="H387">
      <f>E387-C387</f>
    </nc>
  </rcc>
  <rfmt sheetId="5" s="1" sqref="L426" start="0" length="0">
    <dxf>
      <numFmt numFmtId="35" formatCode="_(* #,##0.00_);_(* \(#,##0.00\);_(* &quot;-&quot;??_);_(@_)"/>
    </dxf>
  </rfmt>
  <rfmt sheetId="5" s="1" sqref="M426" start="0" length="0">
    <dxf>
      <font>
        <sz val="9"/>
        <color theme="1"/>
        <name val="Times New Roman"/>
        <scheme val="none"/>
      </font>
      <numFmt numFmtId="13" formatCode="0%"/>
    </dxf>
  </rfmt>
  <rfmt sheetId="5" s="1" sqref="N426" start="0" length="0">
    <dxf>
      <numFmt numFmtId="35" formatCode="_(* #,##0.00_);_(* \(#,##0.00\);_(* &quot;-&quot;??_);_(@_)"/>
    </dxf>
  </rfmt>
  <rfmt sheetId="5" sqref="P426" start="0" length="0">
    <dxf>
      <font>
        <sz val="10"/>
        <name val="Times New Roman"/>
        <scheme val="none"/>
      </font>
    </dxf>
  </rfmt>
  <rfmt sheetId="5" s="1" sqref="Q426" start="0" length="0">
    <dxf>
      <numFmt numFmtId="4" formatCode="#,##0.00"/>
    </dxf>
  </rfmt>
  <rcc rId="1398" sId="5">
    <oc r="H439">
      <f>E439-C439</f>
    </oc>
    <nc r="H439"/>
  </rcc>
  <rcc rId="1399" sId="5">
    <oc r="H496">
      <f>E497-C497</f>
    </oc>
    <nc r="H496">
      <f>E496-C496</f>
    </nc>
  </rcc>
  <rcc rId="1400" sId="5">
    <oc r="H497">
      <f>E498-C498</f>
    </oc>
    <nc r="H497">
      <f>E497-C497</f>
    </nc>
  </rcc>
  <rcc rId="1401" sId="5">
    <oc r="H498">
      <f>E499-C499</f>
    </oc>
    <nc r="H498">
      <f>E498-C498</f>
    </nc>
  </rcc>
  <rcc rId="1402" sId="5">
    <oc r="H525">
      <f>E526-C526</f>
    </oc>
    <nc r="H525">
      <f>E525-C525</f>
    </nc>
  </rcc>
  <rcc rId="1403" sId="5">
    <oc r="H526">
      <f>E527-C527</f>
    </oc>
    <nc r="H526">
      <f>E526-C526</f>
    </nc>
  </rcc>
  <rcc rId="1404" sId="5">
    <oc r="H527">
      <f>E528-C528</f>
    </oc>
    <nc r="H527">
      <f>E527-C527</f>
    </nc>
  </rcc>
  <rcc rId="1405" sId="5">
    <oc r="H528">
      <f>E529-C529</f>
    </oc>
    <nc r="H528">
      <f>E528-C528</f>
    </nc>
  </rcc>
  <rcc rId="1406" sId="5">
    <oc r="H529">
      <f>E530-C530</f>
    </oc>
    <nc r="H529">
      <f>E529-C529</f>
    </nc>
  </rcc>
  <rcc rId="1407" sId="5">
    <oc r="H530">
      <f>E531-C531</f>
    </oc>
    <nc r="H530">
      <f>E530-C530</f>
    </nc>
  </rcc>
  <rcc rId="1408" sId="5">
    <oc r="H531">
      <f>E532-C532</f>
    </oc>
    <nc r="H531">
      <f>E531-C531</f>
    </nc>
  </rcc>
  <rcc rId="1409" sId="5">
    <oc r="H536">
      <f>E537-C537</f>
    </oc>
    <nc r="H536">
      <f>E536-C536</f>
    </nc>
  </rcc>
  <rcc rId="1410" sId="5">
    <oc r="H537">
      <f>E538-C538</f>
    </oc>
    <nc r="H537">
      <f>E537-C537</f>
    </nc>
  </rcc>
  <rcc rId="1411" sId="5">
    <oc r="H538">
      <f>E539-C539</f>
    </oc>
    <nc r="H538">
      <f>E538-C538</f>
    </nc>
  </rcc>
  <rcc rId="1412" sId="5">
    <oc r="H539">
      <f>E540-C540</f>
    </oc>
    <nc r="H539">
      <f>E539-C539</f>
    </nc>
  </rcc>
  <rcc rId="1413" sId="5">
    <oc r="H540">
      <f>E541-C541</f>
    </oc>
    <nc r="H540">
      <f>E540-C540</f>
    </nc>
  </rcc>
  <rcc rId="1414" sId="5">
    <oc r="H541">
      <f>E542-C542</f>
    </oc>
    <nc r="H541">
      <f>E541-C541</f>
    </nc>
  </rcc>
  <rcc rId="1415" sId="5">
    <oc r="H542">
      <f>E543-C543</f>
    </oc>
    <nc r="H542">
      <f>E542-C542</f>
    </nc>
  </rcc>
  <rcc rId="1416" sId="5">
    <oc r="H543">
      <f>E544-C544</f>
    </oc>
    <nc r="H543">
      <f>E543-C543</f>
    </nc>
  </rcc>
  <rcc rId="1417" sId="5">
    <oc r="H544">
      <f>E545-C545</f>
    </oc>
    <nc r="H544">
      <f>E544-C544</f>
    </nc>
  </rcc>
  <rcc rId="1418" sId="5" odxf="1" dxf="1">
    <nc r="H545">
      <f>E545-C545</f>
    </nc>
    <odxf>
      <font>
        <name val="Times New Roman"/>
        <scheme val="none"/>
      </font>
    </odxf>
    <ndxf>
      <font>
        <sz val="10"/>
        <name val="Times New Roman"/>
        <scheme val="none"/>
      </font>
    </ndxf>
  </rcc>
  <rcc rId="1419" sId="5">
    <oc r="H533">
      <f>E533-C533</f>
    </oc>
    <nc r="H533">
      <f>E533-C533</f>
    </nc>
  </rcc>
  <rcc rId="1420" sId="5">
    <oc r="H548">
      <f>E549-C549</f>
    </oc>
    <nc r="H548">
      <f>E548-C548</f>
    </nc>
  </rcc>
  <rcc rId="1421" sId="5">
    <oc r="H549">
      <f>E550-C550</f>
    </oc>
    <nc r="H549">
      <f>E549-C549</f>
    </nc>
  </rcc>
  <rcc rId="1422" sId="5">
    <oc r="H550">
      <f>E551-C551</f>
    </oc>
    <nc r="H550">
      <f>E550-C550</f>
    </nc>
  </rcc>
  <rcc rId="1423" sId="5">
    <oc r="H551">
      <f>E552-C552</f>
    </oc>
    <nc r="H551">
      <f>E551-C551</f>
    </nc>
  </rcc>
  <rcc rId="1424" sId="5">
    <oc r="H552">
      <f>E553-C553</f>
    </oc>
    <nc r="H552">
      <f>E552-C552</f>
    </nc>
  </rcc>
  <rcc rId="1425" sId="5" odxf="1" dxf="1">
    <oc r="H580">
      <f>E580-C580</f>
    </oc>
    <nc r="H580">
      <f>E580-C580</f>
    </nc>
    <odxf>
      <font>
        <name val="Times New Roman"/>
        <scheme val="none"/>
      </font>
    </odxf>
    <ndxf>
      <font>
        <sz val="10"/>
        <name val="Times New Roman"/>
        <scheme val="none"/>
      </font>
    </ndxf>
  </rcc>
  <rcc rId="1426" sId="5">
    <oc r="H581">
      <f>E581-C581</f>
    </oc>
    <nc r="H581">
      <f>E581-C581</f>
    </nc>
  </rcc>
  <rcc rId="1427" sId="5">
    <oc r="H582">
      <f>E582-C582</f>
    </oc>
    <nc r="H582">
      <f>E582-C582</f>
    </nc>
  </rcc>
  <rcc rId="1428" sId="5">
    <oc r="H583">
      <f>E583-C583</f>
    </oc>
    <nc r="H583">
      <f>E583-C583</f>
    </nc>
  </rcc>
  <rcc rId="1429" sId="5">
    <oc r="H584">
      <f>E584-C584</f>
    </oc>
    <nc r="H584">
      <f>E584-C584</f>
    </nc>
  </rcc>
  <rcc rId="1430" sId="5">
    <oc r="H585">
      <f>E585-C585</f>
    </oc>
    <nc r="H585">
      <f>E585-C585</f>
    </nc>
  </rcc>
  <rcc rId="1431" sId="5">
    <oc r="H586">
      <f>E586-C586</f>
    </oc>
    <nc r="H586">
      <f>E586-C586</f>
    </nc>
  </rcc>
  <rcc rId="1432" sId="5" odxf="1" dxf="1">
    <oc r="H589">
      <f>E589-C589</f>
    </oc>
    <nc r="H589">
      <f>E589-C589</f>
    </nc>
    <odxf>
      <font>
        <name val="Times New Roman"/>
        <scheme val="none"/>
      </font>
    </odxf>
    <ndxf>
      <font>
        <sz val="10"/>
        <name val="Times New Roman"/>
        <scheme val="none"/>
      </font>
    </ndxf>
  </rcc>
  <rcc rId="1433" sId="5">
    <oc r="H592">
      <f>E592-C592</f>
    </oc>
    <nc r="H592">
      <f>E592-C592</f>
    </nc>
  </rcc>
  <rcc rId="1434" sId="5">
    <oc r="H593">
      <f>E593-C593</f>
    </oc>
    <nc r="H593">
      <f>E593-C593</f>
    </nc>
  </rcc>
  <rcc rId="1435" sId="5">
    <oc r="H594">
      <f>E594-C594</f>
    </oc>
    <nc r="H594">
      <f>E594-C594</f>
    </nc>
  </rcc>
  <rcc rId="1436" sId="5">
    <oc r="H595">
      <f>E595-C595</f>
    </oc>
    <nc r="H595">
      <f>E595-C595</f>
    </nc>
  </rcc>
  <rcc rId="1437" sId="5">
    <oc r="H596">
      <f>E596-C596</f>
    </oc>
    <nc r="H596">
      <f>E596-C596</f>
    </nc>
  </rcc>
  <rcc rId="1438" sId="5">
    <oc r="H597">
      <f>E597-C597</f>
    </oc>
    <nc r="H597">
      <f>E597-C597</f>
    </nc>
  </rcc>
  <rcc rId="1439" sId="5">
    <oc r="H598">
      <f>E598-C598</f>
    </oc>
    <nc r="H598">
      <f>E598-C598</f>
    </nc>
  </rcc>
  <rcc rId="1440" sId="5">
    <oc r="H599">
      <f>E599-C599</f>
    </oc>
    <nc r="H599">
      <f>E599-C599</f>
    </nc>
  </rcc>
  <rcc rId="1441" sId="5">
    <oc r="H600">
      <f>E600-C600</f>
    </oc>
    <nc r="H600">
      <f>E600-C600</f>
    </nc>
  </rcc>
  <rcc rId="1442" sId="5" odxf="1" dxf="1">
    <oc r="H602">
      <f>E603-C603</f>
    </oc>
    <nc r="H602">
      <f>E602-C602</f>
    </nc>
    <odxf>
      <font>
        <name val="Times New Roman"/>
        <scheme val="none"/>
      </font>
    </odxf>
    <ndxf>
      <font>
        <sz val="10"/>
        <name val="Times New Roman"/>
        <scheme val="none"/>
      </font>
    </ndxf>
  </rcc>
  <rcc rId="1443" sId="5">
    <oc r="H604">
      <f>E605-C605</f>
    </oc>
    <nc r="H604">
      <f>E604-C604</f>
    </nc>
  </rcc>
  <rcc rId="1444" sId="5">
    <oc r="H605">
      <f>E606-C606</f>
    </oc>
    <nc r="H605">
      <f>E605-C605</f>
    </nc>
  </rcc>
  <rcc rId="1445" sId="5">
    <oc r="H606">
      <f>E607-C607</f>
    </oc>
    <nc r="H606">
      <f>E606-C606</f>
    </nc>
  </rcc>
  <rcc rId="1446" sId="5">
    <oc r="H607">
      <f>E608-C608</f>
    </oc>
    <nc r="H607">
      <f>E607-C607</f>
    </nc>
  </rcc>
  <rcc rId="1447" sId="5">
    <oc r="H608">
      <f>E609-C609</f>
    </oc>
    <nc r="H608">
      <f>E608-C608</f>
    </nc>
  </rcc>
  <rcc rId="1448" sId="5">
    <oc r="G495">
      <f>IF(C495&lt;E495,"Increased","Decreased")</f>
    </oc>
    <nc r="G495">
      <f>IF(C495&lt;E495,"Increased","Decreased")</f>
    </nc>
  </rcc>
  <rcc rId="1449" sId="5">
    <oc r="G496">
      <f>IF(C496&lt;E496,"Increased","Decreased")</f>
    </oc>
    <nc r="G496">
      <f>IF(C496&lt;E496,"Increased","Decreased")</f>
    </nc>
  </rcc>
  <rcc rId="1450" sId="5">
    <oc r="G497">
      <f>IF(C497&lt;E497,"Increased","Decreased")</f>
    </oc>
    <nc r="G497">
      <f>IF(C497&lt;E497,"Increased","Decreased")</f>
    </nc>
  </rcc>
  <rcc rId="1451" sId="5">
    <oc r="G498">
      <f>IF(C498&lt;E498,"Increased","Decreased")</f>
    </oc>
    <nc r="G498">
      <f>IF(C498&lt;E498,"Increased","Decreased")</f>
    </nc>
  </rcc>
  <rcc rId="1452" sId="5">
    <oc r="G525">
      <f>IF(C525&lt;E525,"Increased","Decreased")</f>
    </oc>
    <nc r="G525">
      <f>IF(C525&lt;E525,"Increased","Decreased")</f>
    </nc>
  </rcc>
  <rcc rId="1453" sId="5">
    <oc r="G526">
      <f>IF(C526&lt;E526,"Increased","Decreased")</f>
    </oc>
    <nc r="G526">
      <f>IF(C526&lt;E526,"Increased","Decreased")</f>
    </nc>
  </rcc>
  <rcc rId="1454" sId="5">
    <oc r="G527">
      <f>IF(C527&lt;E527,"Increased","Decreased")</f>
    </oc>
    <nc r="G527">
      <f>IF(C527&lt;E527,"Increased","Decreased")</f>
    </nc>
  </rcc>
  <rcc rId="1455" sId="5">
    <oc r="G528">
      <f>IF(C528&lt;E528,"Increased","Decreased")</f>
    </oc>
    <nc r="G528">
      <f>IF(C528&lt;E528,"Increased","Decreased")</f>
    </nc>
  </rcc>
  <rcc rId="1456" sId="5">
    <oc r="G529">
      <f>IF(C529&lt;E529,"Increased","Decreased")</f>
    </oc>
    <nc r="G529">
      <f>IF(C529&lt;E529,"Increased","Decreased")</f>
    </nc>
  </rcc>
  <rcc rId="1457" sId="5">
    <oc r="G530">
      <f>IF(C530&lt;E530,"Increased","Decreased")</f>
    </oc>
    <nc r="G530">
      <f>IF(C530&lt;E530,"Increased","Decreased")</f>
    </nc>
  </rcc>
  <rcc rId="1458" sId="5">
    <oc r="G531">
      <f>IF(C531&lt;E531,"Increased","Decreased")</f>
    </oc>
    <nc r="G531">
      <f>IF(C531&lt;E531,"Increased","Decreased")</f>
    </nc>
  </rcc>
  <rcc rId="1459" sId="5">
    <oc r="G533">
      <f>IF(C533&lt;E533,"Increased","Decreased")</f>
    </oc>
    <nc r="G533">
      <f>IF(C533&lt;E533,"Increased","Decreased")</f>
    </nc>
  </rcc>
  <rcc rId="1460" sId="5">
    <oc r="G536">
      <f>IF(C537&lt;E537,"Increased","Decreased")</f>
    </oc>
    <nc r="G536">
      <f>IF(C536&lt;E536,"Increased","Decreased")</f>
    </nc>
  </rcc>
  <rcc rId="1461" sId="5">
    <oc r="G537">
      <f>IF(C538&lt;E538,"Increased","Decreased")</f>
    </oc>
    <nc r="G537">
      <f>IF(C537&lt;E537,"Increased","Decreased")</f>
    </nc>
  </rcc>
  <rcc rId="1462" sId="5">
    <oc r="G538">
      <f>IF(C539&lt;E539,"Increased","Decreased")</f>
    </oc>
    <nc r="G538">
      <f>IF(C538&lt;E538,"Increased","Decreased")</f>
    </nc>
  </rcc>
  <rcc rId="1463" sId="5">
    <oc r="G539">
      <f>IF(C540&lt;E540,"Increased","Decreased")</f>
    </oc>
    <nc r="G539">
      <f>IF(C539&lt;E539,"Increased","Decreased")</f>
    </nc>
  </rcc>
  <rcc rId="1464" sId="5">
    <oc r="G540">
      <f>IF(C541&lt;E541,"Increased","Decreased")</f>
    </oc>
    <nc r="G540">
      <f>IF(C540&lt;E540,"Increased","Decreased")</f>
    </nc>
  </rcc>
  <rcc rId="1465" sId="5">
    <oc r="G541">
      <f>IF(C542&lt;E542,"Increased","Decreased")</f>
    </oc>
    <nc r="G541">
      <f>IF(C541&lt;E541,"Increased","Decreased")</f>
    </nc>
  </rcc>
  <rcc rId="1466" sId="5">
    <oc r="G542">
      <f>IF(C543&lt;E543,"Increased","Decreased")</f>
    </oc>
    <nc r="G542">
      <f>IF(C542&lt;E542,"Increased","Decreased")</f>
    </nc>
  </rcc>
  <rcc rId="1467" sId="5">
    <oc r="G543">
      <f>IF(C544&lt;E544,"Increased","Decreased")</f>
    </oc>
    <nc r="G543">
      <f>IF(C543&lt;E543,"Increased","Decreased")</f>
    </nc>
  </rcc>
  <rcc rId="1468" sId="5">
    <oc r="G544">
      <f>IF(C545&lt;E545,"Increased","Decreased")</f>
    </oc>
    <nc r="G544">
      <f>IF(C544&lt;E544,"Increased","Decreased")</f>
    </nc>
  </rcc>
  <rcc rId="1469" sId="5">
    <oc r="G546">
      <f>IF(C547&lt;E547,"Increased","Decreased")</f>
    </oc>
    <nc r="G546">
      <f>IF(C546&lt;E546,"Increased","Decreased")</f>
    </nc>
  </rcc>
  <rcc rId="1470" sId="5">
    <oc r="G548">
      <f>IF(C549&lt;E549,"Increased","Decreased")</f>
    </oc>
    <nc r="G548">
      <f>IF(C548&lt;E548,"Increased","Decreased")</f>
    </nc>
  </rcc>
  <rcc rId="1471" sId="5">
    <oc r="G549">
      <f>IF(C550&lt;E550,"Increased","Decreased")</f>
    </oc>
    <nc r="G549">
      <f>IF(C549&lt;E549,"Increased","Decreased")</f>
    </nc>
  </rcc>
  <rcc rId="1472" sId="5">
    <oc r="G550">
      <f>IF(C551&lt;E551,"Increased","Decreased")</f>
    </oc>
    <nc r="G550">
      <f>IF(C550&lt;E550,"Increased","Decreased")</f>
    </nc>
  </rcc>
  <rcc rId="1473" sId="5">
    <oc r="G551">
      <f>IF(C552&lt;E552,"Increased","Decreased")</f>
    </oc>
    <nc r="G551">
      <f>IF(C551&lt;E551,"Increased","Decreased")</f>
    </nc>
  </rcc>
  <rcc rId="1474" sId="5">
    <oc r="G552">
      <f>IF(C553&lt;E553,"Increased","Decreased")</f>
    </oc>
    <nc r="G552">
      <f>IF(C552&lt;E552,"Increased","Decreased")</f>
    </nc>
  </rcc>
  <rcc rId="1475" sId="5">
    <oc r="G580">
      <f>IF(C580&lt;E580,"Increased","Decreased")</f>
    </oc>
    <nc r="G580">
      <f>IF(C580&lt;E580,"Increased","Decreased")</f>
    </nc>
  </rcc>
  <rcc rId="1476" sId="5">
    <oc r="G581">
      <f>IF(C581&lt;E581,"Increased","Decreased")</f>
    </oc>
    <nc r="G581">
      <f>IF(C581&lt;E581,"Increased","Decreased")</f>
    </nc>
  </rcc>
  <rcc rId="1477" sId="5">
    <oc r="G582">
      <f>IF(C582&lt;E582,"Increased","Decreased")</f>
    </oc>
    <nc r="G582">
      <f>IF(C582&lt;E582,"Increased","Decreased")</f>
    </nc>
  </rcc>
  <rcc rId="1478" sId="5">
    <oc r="G583">
      <f>IF(C583&lt;E583,"Increased","Decreased")</f>
    </oc>
    <nc r="G583">
      <f>IF(C583&lt;E583,"Increased","Decreased")</f>
    </nc>
  </rcc>
  <rcc rId="1479" sId="5">
    <oc r="G584">
      <f>IF(C584&lt;E584,"Increased","Decreased")</f>
    </oc>
    <nc r="G584">
      <f>IF(C584&lt;E584,"Increased","Decreased")</f>
    </nc>
  </rcc>
  <rcc rId="1480" sId="5">
    <oc r="G585">
      <f>IF(C585&lt;E585,"Increased","Decreased")</f>
    </oc>
    <nc r="G585">
      <f>IF(C585&lt;E585,"Increased","Decreased")</f>
    </nc>
  </rcc>
  <rcc rId="1481" sId="5">
    <oc r="G586">
      <f>IF(C586&lt;E586,"Increased","Decreased")</f>
    </oc>
    <nc r="G586">
      <f>IF(C586&lt;E586,"Increased","Decreased")</f>
    </nc>
  </rcc>
  <rcc rId="1482" sId="5">
    <oc r="G589">
      <f>IF(C589&lt;E589,"Increased","Decreased")</f>
    </oc>
    <nc r="G589">
      <f>IF(C589&lt;E589,"Increased","Decreased")</f>
    </nc>
  </rcc>
  <rcc rId="1483" sId="5">
    <oc r="G592">
      <f>IF(C592&lt;E592,"Increased","Decreased")</f>
    </oc>
    <nc r="G592">
      <f>IF(C592&lt;E592,"Increased","Decreased")</f>
    </nc>
  </rcc>
  <rcc rId="1484" sId="5">
    <oc r="G593">
      <f>IF(C593&lt;E593,"Increased","Decreased")</f>
    </oc>
    <nc r="G593">
      <f>IF(C593&lt;E593,"Increased","Decreased")</f>
    </nc>
  </rcc>
  <rcc rId="1485" sId="5">
    <oc r="G594">
      <f>IF(C594&lt;E594,"Increased","Decreased")</f>
    </oc>
    <nc r="G594">
      <f>IF(C594&lt;E594,"Increased","Decreased")</f>
    </nc>
  </rcc>
  <rcc rId="1486" sId="5">
    <oc r="G595">
      <f>IF(C595&lt;E595,"Increased","Decreased")</f>
    </oc>
    <nc r="G595">
      <f>IF(C595&lt;E595,"Increased","Decreased")</f>
    </nc>
  </rcc>
  <rcc rId="1487" sId="5">
    <oc r="G596">
      <f>IF(C596&lt;E596,"Increased","Decreased")</f>
    </oc>
    <nc r="G596">
      <f>IF(C596&lt;E596,"Increased","Decreased")</f>
    </nc>
  </rcc>
  <rcc rId="1488" sId="5">
    <oc r="G597">
      <f>IF(C597&lt;E597,"Increased","Decreased")</f>
    </oc>
    <nc r="G597">
      <f>IF(C597&lt;E597,"Increased","Decreased")</f>
    </nc>
  </rcc>
  <rcc rId="1489" sId="5">
    <oc r="G598">
      <f>IF(C598&lt;E598,"Increased","Decreased")</f>
    </oc>
    <nc r="G598">
      <f>IF(C598&lt;E598,"Increased","Decreased")</f>
    </nc>
  </rcc>
  <rcc rId="1490" sId="5">
    <oc r="G599">
      <f>IF(C599&lt;E599,"Increased","Decreased")</f>
    </oc>
    <nc r="G599">
      <f>IF(C599&lt;E599,"Increased","Decreased")</f>
    </nc>
  </rcc>
  <rcc rId="1491" sId="5">
    <oc r="G600">
      <f>IF(C600&lt;E600,"Increased","Decreased")</f>
    </oc>
    <nc r="G600">
      <f>IF(C600&lt;E600,"Increased","Decreased")</f>
    </nc>
  </rcc>
  <rcc rId="1492" sId="5">
    <oc r="G602">
      <f>IF(C603&lt;E603,"Increased","Decreased")</f>
    </oc>
    <nc r="G602">
      <f>IF(C602&lt;E602,"Increased","Decreased")</f>
    </nc>
  </rcc>
  <rcc rId="1493" sId="5">
    <oc r="G604">
      <f>IF(C605&lt;E605,"Increased","Decreased")</f>
    </oc>
    <nc r="G604">
      <f>IF(C604&lt;E604,"Increased","Decreased")</f>
    </nc>
  </rcc>
  <rcc rId="1494" sId="5">
    <oc r="G605">
      <f>IF(C606&lt;E606,"Increased","Decreased")</f>
    </oc>
    <nc r="G605">
      <f>IF(C605&lt;E605,"Increased","Decreased")</f>
    </nc>
  </rcc>
  <rcc rId="1495" sId="5">
    <oc r="G606">
      <f>IF(C607&lt;E607,"Increased","Decreased")</f>
    </oc>
    <nc r="G606">
      <f>IF(C606&lt;E606,"Increased","Decreased")</f>
    </nc>
  </rcc>
  <rcc rId="1496" sId="5">
    <oc r="G607">
      <f>IF(C608&lt;E608,"Increased","Decreased")</f>
    </oc>
    <nc r="G607">
      <f>IF(C607&lt;E607,"Increased","Decreased")</f>
    </nc>
  </rcc>
  <rcc rId="1497" sId="5">
    <oc r="G608">
      <f>IF(C609&lt;E609,"Increased","Decreased")</f>
    </oc>
    <nc r="G608">
      <f>IF(C608&lt;E608,"Increased","Decreased")</f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529" start="0" length="2147483647">
    <dxf>
      <font>
        <i val="0"/>
      </font>
    </dxf>
  </rfmt>
  <rfmt sheetId="5" sqref="E529" start="0" length="2147483647">
    <dxf>
      <font>
        <b val="0"/>
      </font>
    </dxf>
  </rfmt>
  <rfmt sheetId="5" sqref="E531" start="0" length="2147483647">
    <dxf>
      <font>
        <b val="0"/>
      </font>
    </dxf>
  </rfmt>
  <rcc rId="1498" sId="5" numFmtId="34">
    <nc r="E536">
      <v>17000</v>
    </nc>
  </rcc>
  <rcc rId="1499" sId="5" numFmtId="34">
    <nc r="E537">
      <v>25820</v>
    </nc>
  </rcc>
  <rcc rId="1500" sId="5" numFmtId="34">
    <nc r="E538">
      <v>4000</v>
    </nc>
  </rcc>
  <rcc rId="1501" sId="5" numFmtId="34">
    <nc r="E539">
      <v>14000</v>
    </nc>
  </rcc>
  <rcc rId="1502" sId="5" numFmtId="34">
    <nc r="E540">
      <v>18000</v>
    </nc>
  </rcc>
  <rcc rId="1503" sId="5" numFmtId="34">
    <nc r="E541">
      <v>300</v>
    </nc>
  </rcc>
  <rcc rId="1504" sId="5" numFmtId="34">
    <nc r="E542">
      <v>20000</v>
    </nc>
  </rcc>
  <rcc rId="1505" sId="5" numFmtId="34">
    <nc r="E543">
      <v>1500</v>
    </nc>
  </rcc>
  <rfmt sheetId="5" sqref="E537" start="0" length="2147483647">
    <dxf>
      <font>
        <b val="0"/>
      </font>
    </dxf>
  </rfmt>
  <rfmt sheetId="5" sqref="E542" start="0" length="2147483647">
    <dxf>
      <font>
        <b val="0"/>
      </font>
    </dxf>
  </rfmt>
  <rcc rId="1506" sId="5">
    <oc r="E544">
      <f>(E536+E537+E538)*(PB!I110+PB!I112)</f>
    </oc>
    <nc r="E544">
      <f>(E536+E537+E538)*(PB!I4+PB!I6)</f>
    </nc>
  </rcc>
  <rcc rId="1507" sId="5">
    <oc r="E546">
      <f>E533</f>
    </oc>
    <nc r="E546">
      <f>SUM(E536:E544)</f>
    </nc>
  </rcc>
  <rfmt sheetId="5" sqref="E550" start="0" length="2147483647">
    <dxf>
      <font>
        <b val="0"/>
      </font>
    </dxf>
  </rfmt>
  <rfmt sheetId="5" sqref="E550" start="0" length="2147483647">
    <dxf>
      <font>
        <i val="0"/>
      </font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8" sId="5" numFmtId="34">
    <nc r="E527">
      <v>1500</v>
    </nc>
  </rcc>
  <rcc rId="1509" sId="5" numFmtId="34">
    <nc r="E528">
      <v>250</v>
    </nc>
  </rcc>
  <rcc rId="1510" sId="5" numFmtId="34">
    <nc r="E529">
      <v>3500</v>
    </nc>
  </rcc>
  <rcc rId="1511" sId="5" numFmtId="34">
    <nc r="E530">
      <v>500</v>
    </nc>
  </rcc>
  <rcc rId="1512" sId="5" numFmtId="34">
    <nc r="E531">
      <v>8000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3" sId="5" numFmtId="34">
    <oc r="E593">
      <v>28320</v>
    </oc>
    <nc r="E593">
      <f>C593+2000</f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4" sId="5">
    <oc r="E50">
      <f>E597</f>
    </oc>
    <nc r="E50">
      <f>E608</f>
    </nc>
  </rcc>
  <rcc rId="1515" sId="5">
    <oc r="E49">
      <f>E541</f>
    </oc>
    <nc r="E49">
      <f>E552</f>
    </nc>
  </rcc>
  <rcc rId="1516" sId="5">
    <oc r="E48">
      <f>E488</f>
    </oc>
    <nc r="E48">
      <f>E498</f>
    </nc>
  </rcc>
  <rcc rId="1517" sId="5">
    <oc r="E47">
      <f>E437</f>
    </oc>
    <nc r="E47">
      <f>E446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8" sId="5" numFmtId="34">
    <nc r="E378">
      <v>300</v>
    </nc>
  </rcc>
  <rcc rId="1519" sId="5" numFmtId="34">
    <nc r="E380">
      <v>500</v>
    </nc>
  </rcc>
  <rcc rId="1520" sId="5" numFmtId="34">
    <nc r="E381">
      <v>2000</v>
    </nc>
  </rcc>
  <rcc rId="1521" sId="5" numFmtId="34">
    <nc r="E382">
      <v>1200</v>
    </nc>
  </rcc>
  <rcc rId="1522" sId="5" numFmtId="34">
    <nc r="E384">
      <v>300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8" sId="5" numFmtId="34">
    <oc r="F10">
      <v>5.7000000000000002E-3</v>
    </oc>
    <nc r="F10">
      <v>6.0000000000000001E-3</v>
    </nc>
  </rcc>
  <rcc rId="769" sId="5" numFmtId="34">
    <nc r="F219">
      <v>29480</v>
    </nc>
  </rcc>
  <rcc rId="770" sId="5" numFmtId="34">
    <nc r="F220">
      <v>23333</v>
    </nc>
  </rcc>
  <rcc rId="771" sId="5" numFmtId="34">
    <nc r="F221">
      <v>14571</v>
    </nc>
  </rcc>
  <rcc rId="772" sId="5" numFmtId="34">
    <nc r="F222">
      <v>2500</v>
    </nc>
  </rcc>
  <rcc rId="773" sId="5" numFmtId="34">
    <nc r="F223">
      <v>500</v>
    </nc>
  </rcc>
  <rcc rId="774" sId="5" numFmtId="34">
    <nc r="F187">
      <v>33123</v>
    </nc>
  </rcc>
  <rcc rId="775" sId="5" numFmtId="34">
    <nc r="F188">
      <v>23963</v>
    </nc>
  </rcc>
  <rcc rId="776" sId="5" numFmtId="34">
    <nc r="F189">
      <v>3000</v>
    </nc>
  </rcc>
  <rcc rId="777" sId="5" numFmtId="34">
    <nc r="F190">
      <v>3500</v>
    </nc>
  </rcc>
  <rcc rId="778" sId="5" numFmtId="34">
    <nc r="F191">
      <v>300</v>
    </nc>
  </rcc>
  <rcc rId="779" sId="5" numFmtId="34">
    <nc r="F193">
      <v>2500</v>
    </nc>
  </rcc>
  <rcc rId="780" sId="5">
    <oc r="B194" t="inlineStr">
      <is>
        <t>Court Mgnt Software</t>
      </is>
    </oc>
    <nc r="B194" t="inlineStr">
      <is>
        <t>Records Mgnt Software</t>
      </is>
    </nc>
  </rcc>
  <rcc rId="781" sId="5" numFmtId="34">
    <nc r="F200">
      <v>30548</v>
    </nc>
  </rcc>
  <rcc rId="782" sId="5" numFmtId="34">
    <nc r="F201">
      <v>2000</v>
    </nc>
  </rcc>
  <rcc rId="783" sId="5" numFmtId="34">
    <nc r="F202">
      <v>3000</v>
    </nc>
  </rcc>
  <rcc rId="784" sId="5" numFmtId="34">
    <nc r="F208">
      <v>30548</v>
    </nc>
  </rcc>
  <rcc rId="785" sId="5" numFmtId="34">
    <nc r="F209">
      <v>4800</v>
    </nc>
  </rcc>
  <rcc rId="786" sId="5" numFmtId="34">
    <nc r="F210">
      <v>2500</v>
    </nc>
  </rcc>
  <rcc rId="787" sId="5" numFmtId="34">
    <nc r="F211">
      <v>800</v>
    </nc>
  </rcc>
  <rcc rId="788" sId="5" numFmtId="34">
    <nc r="F212">
      <v>1000</v>
    </nc>
  </rcc>
  <rcc rId="789" sId="5">
    <nc r="J192" t="inlineStr">
      <is>
        <t xml:space="preserve">        ?</t>
      </is>
    </nc>
  </rcc>
  <rcc rId="790" sId="5">
    <nc r="J194" t="inlineStr">
      <is>
        <t xml:space="preserve">        ?</t>
      </is>
    </nc>
  </rcc>
  <rcc rId="791" sId="5">
    <nc r="J213" t="inlineStr">
      <is>
        <t xml:space="preserve">        ?</t>
      </is>
    </nc>
  </rcc>
  <rcc rId="792" sId="5">
    <nc r="F182">
      <f>(F176+F178+F177)*(PB!G4+PB!G6)</f>
    </nc>
  </rcc>
  <rcc rId="793" sId="5">
    <nc r="J182" t="inlineStr">
      <is>
        <t xml:space="preserve">     ?</t>
      </is>
    </nc>
  </rcc>
  <rcc rId="794" sId="5" numFmtId="34">
    <nc r="F235">
      <v>27767</v>
    </nc>
  </rcc>
  <rcc rId="795" sId="5" numFmtId="34">
    <nc r="F236">
      <v>2000</v>
    </nc>
  </rcc>
  <rcc rId="796" sId="5" numFmtId="34">
    <nc r="F237">
      <v>800</v>
    </nc>
  </rcc>
  <rcc rId="797" sId="5" numFmtId="34">
    <nc r="F238">
      <v>600</v>
    </nc>
  </rcc>
  <rcc rId="798" sId="5" numFmtId="34">
    <nc r="F239">
      <v>1000</v>
    </nc>
  </rcc>
  <rcc rId="799" sId="5" numFmtId="34">
    <nc r="F245">
      <v>21668</v>
    </nc>
  </rcc>
  <rcc rId="800" sId="5" numFmtId="34">
    <nc r="F246">
      <v>500</v>
    </nc>
  </rcc>
  <rcc rId="801" sId="5" numFmtId="34">
    <nc r="F247">
      <v>300</v>
    </nc>
  </rcc>
  <rcc rId="802" sId="5" numFmtId="34">
    <nc r="F248">
      <v>550</v>
    </nc>
  </rcc>
  <rcc rId="803" sId="5" numFmtId="34">
    <nc r="F249">
      <v>116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3" sId="5">
    <oc r="B25" t="inlineStr">
      <is>
        <t>Precinct #2 Revnue</t>
      </is>
    </oc>
    <nc r="B25" t="inlineStr">
      <is>
        <t>Precinct #2 Revenue</t>
      </is>
    </nc>
  </rcc>
  <rcc rId="1524" sId="5" numFmtId="34">
    <oc r="E81">
      <v>2523</v>
    </oc>
    <nc r="E81">
      <v>200</v>
    </nc>
  </rcc>
  <rcc rId="1525" sId="5">
    <oc r="B90" t="inlineStr">
      <is>
        <t>Juatice Court Secruity</t>
      </is>
    </oc>
    <nc r="B90" t="inlineStr">
      <is>
        <t>Justice Court Secruity</t>
      </is>
    </nc>
  </rcc>
  <rcc rId="1526" sId="5" numFmtId="34">
    <oc r="E159">
      <v>250</v>
    </oc>
    <nc r="E159">
      <v>10000</v>
    </nc>
  </rcc>
  <rcc rId="1527" sId="5">
    <oc r="I158" t="inlineStr">
      <is>
        <t xml:space="preserve">       *</t>
      </is>
    </oc>
    <nc r="I158"/>
  </rcc>
  <rcc rId="1528" sId="5">
    <oc r="I160" t="inlineStr">
      <is>
        <t xml:space="preserve">        *</t>
      </is>
    </oc>
    <nc r="I160"/>
  </rcc>
  <rcc rId="1529" sId="5" numFmtId="34">
    <oc r="E486">
      <v>38836</v>
    </oc>
    <nc r="E486">
      <v>63836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0" sId="5" numFmtId="34">
    <oc r="E144">
      <v>10437.81</v>
    </oc>
    <nc r="E144">
      <v>10178.51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1" sId="5">
    <oc r="E373">
      <f>E371*(PB!I4+PB!I6)</f>
    </oc>
    <nc r="E373">
      <f>E369*(PB!I4+PB!I6)</f>
    </nc>
  </rcc>
  <rcc rId="1532" sId="5" numFmtId="34">
    <oc r="E382">
      <v>1200</v>
    </oc>
    <nc r="E382">
      <v>2000</v>
    </nc>
  </rcc>
  <rcc rId="1533" sId="5" numFmtId="34">
    <oc r="E381">
      <v>2000</v>
    </oc>
    <nc r="E381">
      <v>3000</v>
    </nc>
  </rcc>
  <rcc rId="1534" sId="5" numFmtId="34">
    <oc r="E369">
      <v>3740.23</v>
    </oc>
    <nc r="E369">
      <v>6424.08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5" sId="5">
    <nc r="A615" t="inlineStr">
      <is>
        <t>** Transfer  from Reserve will be made in the amount of $39,121.32 as needed**</t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6" sId="5">
    <nc r="A556" t="inlineStr">
      <is>
        <t>** Transfer  from Reserve will be made in the amount of $13, 534.73 as needed**</t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7" sId="5">
    <nc r="A502" t="inlineStr">
      <is>
        <t>** Transfer  from Reserve will be made in the amount of $13, 534.73 as needed**</t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8" sId="5">
    <oc r="A502" t="inlineStr">
      <is>
        <t>** Transfer  from Reserve will be made in the amount of $13, 534.73 as needed**</t>
      </is>
    </oc>
    <nc r="A502" t="inlineStr">
      <is>
        <t>** Transfer  from Reserve will be made in the amount of $51,921.53 as needed**</t>
      </is>
    </nc>
  </rcc>
  <rcc rId="1539" sId="5">
    <nc r="A449" t="inlineStr">
      <is>
        <t>** Transfer  from Reserve will be made in the amount of $223,433.93 as needed**</t>
      </is>
    </nc>
  </rcc>
  <rcc rId="1540" sId="5">
    <nc r="A396" t="inlineStr">
      <is>
        <t>** Transfer  from Reserve will be made in the amount of $2,289.77 as needed**</t>
      </is>
    </nc>
  </rcc>
  <rfmt sheetId="5" sqref="A340" start="0" length="0">
    <dxf>
      <font>
        <sz val="10"/>
        <name val="Times New Roman"/>
        <scheme val="none"/>
      </font>
    </dxf>
  </rfmt>
  <rcc rId="1541" sId="5">
    <nc r="A340" t="inlineStr">
      <is>
        <t>** Transfer  from Reserve will be made in the amount of $59,908.86 as needed**</t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6" sId="5" numFmtId="34">
    <oc r="E371">
      <v>4736.93</v>
    </oc>
    <nc r="E371">
      <v>4724.04</v>
    </nc>
  </rcc>
  <rcc rId="1567" sId="5" numFmtId="34">
    <oc r="E370">
      <v>3673.96</v>
    </oc>
    <nc r="E370">
      <v>3668.87</v>
    </nc>
  </rcc>
  <rdn rId="0" localSheetId="3" customView="1" name="Z_3B3555BD_DCEE_4EE8_8FDB_7414996F8AA5_.wvu.PrintArea" hidden="1" oldHidden="1">
    <formula>'Bdg14-15'!$A$1:$I$610</formula>
  </rdn>
  <rcv guid="{3B3555BD-DCEE-4EE8-8FDB-7414996F8AA5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9" sId="5">
    <oc r="A118" t="inlineStr">
      <is>
        <t>General Fund Expendiures</t>
      </is>
    </oc>
    <nc r="A118" t="inlineStr">
      <is>
        <t>General Fund Expenditures</t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B3555BD-DCEE-4EE8-8FDB-7414996F8AA5}" action="delete"/>
  <rdn rId="0" localSheetId="3" customView="1" name="Z_3B3555BD_DCEE_4EE8_8FDB_7414996F8AA5_.wvu.PrintArea" hidden="1" oldHidden="1">
    <formula>'Bdg14-15'!$A$1:$I$610</formula>
    <oldFormula>'Bdg14-15'!$A$1:$I$610</oldFormula>
  </rdn>
  <rcv guid="{3B3555BD-DCEE-4EE8-8FDB-7414996F8AA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" sId="5" numFmtId="34">
    <nc r="F255">
      <v>38480</v>
    </nc>
  </rcc>
  <rcc rId="805" sId="5" numFmtId="34">
    <nc r="F256">
      <v>33094</v>
    </nc>
  </rcc>
  <rcc rId="806" sId="5" numFmtId="34">
    <nc r="F257">
      <v>31894</v>
    </nc>
  </rcc>
  <rcc rId="807" sId="5" numFmtId="34">
    <nc r="F258">
      <v>4863</v>
    </nc>
  </rcc>
  <rcc rId="808" sId="5" numFmtId="34">
    <nc r="F259">
      <v>6000</v>
    </nc>
  </rcc>
  <rcc rId="809" sId="5" numFmtId="34">
    <nc r="F260">
      <v>27500</v>
    </nc>
  </rcc>
  <rcc rId="810" sId="5" numFmtId="34">
    <nc r="F261">
      <v>5000</v>
    </nc>
  </rcc>
  <rcc rId="811" sId="5" numFmtId="34">
    <nc r="F262">
      <v>3290</v>
    </nc>
  </rcc>
  <rcc rId="812" sId="5" numFmtId="34">
    <nc r="F263">
      <v>1750</v>
    </nc>
  </rcc>
  <rcc rId="813" sId="5" numFmtId="34">
    <nc r="F264">
      <v>2000</v>
    </nc>
  </rcc>
  <rcc rId="814" sId="5" numFmtId="34">
    <nc r="F265">
      <v>1500</v>
    </nc>
  </rcc>
  <rcc rId="815" sId="5" numFmtId="34">
    <nc r="F266">
      <v>3000</v>
    </nc>
  </rcc>
  <rcc rId="816" sId="5" numFmtId="34">
    <nc r="F267">
      <v>1500</v>
    </nc>
  </rcc>
  <rcc rId="817" sId="5" numFmtId="34">
    <nc r="F268">
      <v>500</v>
    </nc>
  </rcc>
  <rcc rId="818" sId="5" numFmtId="34">
    <nc r="F213">
      <v>33488.54</v>
    </nc>
  </rcc>
  <rcc rId="819" sId="5">
    <oc r="J213" t="inlineStr">
      <is>
        <t xml:space="preserve">        ?</t>
      </is>
    </oc>
    <nc r="J213"/>
  </rcc>
  <rcc rId="820" sId="5">
    <oc r="F182">
      <f>(F176+F178+F177)*(PB!G4+PB!G6)</f>
    </oc>
    <nc r="F182">
      <f>(F176+F178+F177)*(PB!G4+PB!G6)</f>
    </nc>
  </rcc>
  <rcc rId="821" sId="5">
    <oc r="I182">
      <f>S175-D182</f>
    </oc>
    <nc r="I182">
      <f>F182-D182</f>
    </nc>
  </rcc>
  <rcc rId="822" sId="5">
    <oc r="J182" t="inlineStr">
      <is>
        <t xml:space="preserve">     ?</t>
      </is>
    </oc>
    <nc r="J182"/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71" sId="5" ref="A56:XFD56" action="deleteRow">
    <undo index="0" exp="area" ref3D="1" dr="$C$1:$C$1048576" dn="cookies"/>
    <rfmt sheetId="5" xfDxf="1" sqref="A56:XFD56" start="0" length="0"/>
  </rrc>
  <rrc rId="1572" sId="5" ref="A56:XFD56" action="deleteRow">
    <undo index="0" exp="area" ref3D="1" dr="$C$1:$C$1048576" dn="cookies"/>
    <rfmt sheetId="5" xfDxf="1" sqref="A56:XFD56" start="0" length="0"/>
  </rrc>
  <rrc rId="1573" sId="5" ref="A56:XFD56" action="deleteRow">
    <undo index="0" exp="area" ref3D="1" dr="$C$1:$C$1048576" dn="cookies"/>
    <rfmt sheetId="5" xfDxf="1" sqref="A56:XFD56" start="0" length="0"/>
  </rrc>
  <rrc rId="1574" sId="5" ref="A56:XFD56" action="deleteRow">
    <undo index="0" exp="area" ref3D="1" dr="$C$1:$C$1048576" dn="cookies"/>
    <rfmt sheetId="5" xfDxf="1" sqref="A56:XFD56" start="0" length="0"/>
  </rrc>
  <rrc rId="1575" sId="5" ref="A110:XFD110" action="deleteRow">
    <undo index="0" exp="area" ref3D="1" dr="$C$1:$C$1048576" dn="cookies"/>
    <rfmt sheetId="5" xfDxf="1" sqref="A110:XFD110" start="0" length="0">
      <dxf>
        <font>
          <name val="Times New Roman"/>
          <scheme val="none"/>
        </font>
      </dxf>
    </rfmt>
    <rfmt sheetId="5" s="1" sqref="C110" start="0" length="0">
      <dxf>
        <numFmt numFmtId="35" formatCode="_(* #,##0.00_);_(* \(#,##0.00\);_(* &quot;-&quot;??_);_(@_)"/>
      </dxf>
    </rfmt>
    <rfmt sheetId="5" s="1" sqref="D11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10" start="0" length="0">
      <dxf>
        <numFmt numFmtId="35" formatCode="_(* #,##0.00_);_(* \(#,##0.00\);_(* &quot;-&quot;??_);_(@_)"/>
      </dxf>
    </rfmt>
    <rfmt sheetId="5" sqref="G110" start="0" length="0">
      <dxf>
        <font>
          <sz val="10"/>
          <name val="Times New Roman"/>
          <scheme val="none"/>
        </font>
      </dxf>
    </rfmt>
    <rfmt sheetId="5" s="1" sqref="H110" start="0" length="0">
      <dxf>
        <numFmt numFmtId="4" formatCode="#,##0.00"/>
      </dxf>
    </rfmt>
  </rrc>
  <rrc rId="1576" sId="5" ref="A110:XFD110" action="deleteRow">
    <undo index="0" exp="area" ref3D="1" dr="$C$1:$C$1048576" dn="cookies"/>
    <rfmt sheetId="5" xfDxf="1" sqref="A110:XFD110" start="0" length="0">
      <dxf>
        <font>
          <name val="Times New Roman"/>
          <scheme val="none"/>
        </font>
      </dxf>
    </rfmt>
    <rfmt sheetId="5" s="1" sqref="C110" start="0" length="0">
      <dxf>
        <numFmt numFmtId="35" formatCode="_(* #,##0.00_);_(* \(#,##0.00\);_(* &quot;-&quot;??_);_(@_)"/>
      </dxf>
    </rfmt>
    <rfmt sheetId="5" s="1" sqref="D11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10" start="0" length="0">
      <dxf>
        <numFmt numFmtId="35" formatCode="_(* #,##0.00_);_(* \(#,##0.00\);_(* &quot;-&quot;??_);_(@_)"/>
      </dxf>
    </rfmt>
    <rfmt sheetId="5" sqref="G110" start="0" length="0">
      <dxf>
        <font>
          <sz val="10"/>
          <name val="Times New Roman"/>
          <scheme val="none"/>
        </font>
      </dxf>
    </rfmt>
    <rfmt sheetId="5" s="1" sqref="H110" start="0" length="0">
      <dxf>
        <numFmt numFmtId="4" formatCode="#,##0.00"/>
      </dxf>
    </rfmt>
  </rrc>
  <rrc rId="1577" sId="5" ref="A110:XFD110" action="deleteRow">
    <undo index="0" exp="area" ref3D="1" dr="$C$1:$C$1048576" dn="cookies"/>
    <rfmt sheetId="5" xfDxf="1" sqref="A110:XFD110" start="0" length="0">
      <dxf>
        <font>
          <name val="Times New Roman"/>
          <scheme val="none"/>
        </font>
      </dxf>
    </rfmt>
    <rfmt sheetId="5" s="1" sqref="C110" start="0" length="0">
      <dxf>
        <numFmt numFmtId="35" formatCode="_(* #,##0.00_);_(* \(#,##0.00\);_(* &quot;-&quot;??_);_(@_)"/>
      </dxf>
    </rfmt>
    <rfmt sheetId="5" s="1" sqref="D11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10" start="0" length="0">
      <dxf>
        <numFmt numFmtId="35" formatCode="_(* #,##0.00_);_(* \(#,##0.00\);_(* &quot;-&quot;??_);_(@_)"/>
      </dxf>
    </rfmt>
    <rfmt sheetId="5" sqref="G110" start="0" length="0">
      <dxf>
        <font>
          <sz val="10"/>
          <name val="Times New Roman"/>
          <scheme val="none"/>
        </font>
      </dxf>
    </rfmt>
    <rfmt sheetId="5" s="1" sqref="H110" start="0" length="0">
      <dxf>
        <numFmt numFmtId="4" formatCode="#,##0.00"/>
      </dxf>
    </rfmt>
  </rrc>
  <rrc rId="1578" sId="5" ref="A110:XFD110" action="deleteRow">
    <undo index="0" exp="area" ref3D="1" dr="$C$1:$C$1048576" dn="cookies"/>
    <rfmt sheetId="5" xfDxf="1" sqref="A110:XFD110" start="0" length="0">
      <dxf>
        <font>
          <name val="Times New Roman"/>
          <scheme val="none"/>
        </font>
      </dxf>
    </rfmt>
    <rfmt sheetId="5" s="1" sqref="C110" start="0" length="0">
      <dxf>
        <numFmt numFmtId="35" formatCode="_(* #,##0.00_);_(* \(#,##0.00\);_(* &quot;-&quot;??_);_(@_)"/>
      </dxf>
    </rfmt>
    <rfmt sheetId="5" s="1" sqref="D110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10" start="0" length="0">
      <dxf>
        <numFmt numFmtId="35" formatCode="_(* #,##0.00_);_(* \(#,##0.00\);_(* &quot;-&quot;??_);_(@_)"/>
      </dxf>
    </rfmt>
    <rfmt sheetId="5" sqref="G110" start="0" length="0">
      <dxf>
        <font>
          <sz val="10"/>
          <name val="Times New Roman"/>
          <scheme val="none"/>
        </font>
      </dxf>
    </rfmt>
    <rfmt sheetId="5" s="1" sqref="H110" start="0" length="0">
      <dxf>
        <numFmt numFmtId="4" formatCode="#,##0.00"/>
      </dxf>
    </rfmt>
  </rrc>
  <rrc rId="1579" sId="5" ref="A165:XFD165" action="deleteRow">
    <undo index="0" exp="area" ref3D="1" dr="$C$1:$C$1048576" dn="cookies"/>
    <rfmt sheetId="5" xfDxf="1" sqref="A165:XFD165" start="0" length="0">
      <dxf>
        <font>
          <b/>
          <i/>
          <name val="Times New Roman"/>
          <scheme val="none"/>
        </font>
      </dxf>
    </rfmt>
    <rfmt sheetId="5" s="1" sqref="C165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165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65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165" start="0" length="0">
      <dxf>
        <font>
          <b val="0"/>
          <i val="0"/>
          <sz val="10"/>
          <name val="Times New Roman"/>
          <scheme val="none"/>
        </font>
      </dxf>
    </rfmt>
    <rfmt sheetId="5" s="1" sqref="H165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80" sId="5" ref="A165:XFD165" action="deleteRow">
    <undo index="0" exp="area" ref3D="1" dr="$C$1:$C$1048576" dn="cookies"/>
    <rfmt sheetId="5" xfDxf="1" sqref="A165:XFD165" start="0" length="0">
      <dxf>
        <font>
          <b/>
          <i/>
          <name val="Times New Roman"/>
          <scheme val="none"/>
        </font>
      </dxf>
    </rfmt>
    <rfmt sheetId="5" s="1" sqref="C165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165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65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165" start="0" length="0">
      <dxf>
        <font>
          <b val="0"/>
          <i val="0"/>
          <sz val="10"/>
          <name val="Times New Roman"/>
          <scheme val="none"/>
        </font>
      </dxf>
    </rfmt>
    <rfmt sheetId="5" s="1" sqref="H165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81" sId="5" ref="A165:XFD165" action="deleteRow">
    <undo index="0" exp="area" ref3D="1" dr="$C$1:$C$1048576" dn="cookies"/>
    <rfmt sheetId="5" xfDxf="1" sqref="A165:XFD165" start="0" length="0">
      <dxf>
        <font>
          <b/>
          <i/>
          <name val="Times New Roman"/>
          <scheme val="none"/>
        </font>
      </dxf>
    </rfmt>
    <rfmt sheetId="5" s="1" sqref="C165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165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165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165" start="0" length="0">
      <dxf>
        <font>
          <b val="0"/>
          <i val="0"/>
          <sz val="10"/>
          <name val="Times New Roman"/>
          <scheme val="none"/>
        </font>
      </dxf>
    </rfmt>
    <rfmt sheetId="5" s="1" sqref="H165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82" sId="5" ref="A224:XFD224" action="deleteRow">
    <undo index="0" exp="area" ref3D="1" dr="$C$1:$C$1048576" dn="cookies"/>
    <rfmt sheetId="5" xfDxf="1" sqref="A224:XFD224" start="0" length="0">
      <dxf>
        <font>
          <name val="Times New Roman"/>
          <scheme val="none"/>
        </font>
      </dxf>
    </rfmt>
    <rfmt sheetId="5" s="1" sqref="C224" start="0" length="0">
      <dxf>
        <numFmt numFmtId="35" formatCode="_(* #,##0.00_);_(* \(#,##0.00\);_(* &quot;-&quot;??_);_(@_)"/>
      </dxf>
    </rfmt>
    <rfmt sheetId="5" s="1" sqref="D2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24" start="0" length="0">
      <dxf>
        <numFmt numFmtId="35" formatCode="_(* #,##0.00_);_(* \(#,##0.00\);_(* &quot;-&quot;??_);_(@_)"/>
      </dxf>
    </rfmt>
    <rfmt sheetId="5" s="1" sqref="H224" start="0" length="0">
      <dxf>
        <numFmt numFmtId="4" formatCode="#,##0.00"/>
      </dxf>
    </rfmt>
  </rrc>
  <rrc rId="1583" sId="5" ref="A224:XFD224" action="deleteRow">
    <undo index="0" exp="area" ref3D="1" dr="$C$1:$C$1048576" dn="cookies"/>
    <rfmt sheetId="5" xfDxf="1" sqref="A224:XFD224" start="0" length="0">
      <dxf>
        <font>
          <name val="Times New Roman"/>
          <scheme val="none"/>
        </font>
      </dxf>
    </rfmt>
    <rfmt sheetId="5" s="1" sqref="C224" start="0" length="0">
      <dxf>
        <numFmt numFmtId="35" formatCode="_(* #,##0.00_);_(* \(#,##0.00\);_(* &quot;-&quot;??_);_(@_)"/>
      </dxf>
    </rfmt>
    <rfmt sheetId="5" s="1" sqref="D2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24" start="0" length="0">
      <dxf>
        <numFmt numFmtId="35" formatCode="_(* #,##0.00_);_(* \(#,##0.00\);_(* &quot;-&quot;??_);_(@_)"/>
      </dxf>
    </rfmt>
    <rfmt sheetId="5" s="1" sqref="H224" start="0" length="0">
      <dxf>
        <numFmt numFmtId="4" formatCode="#,##0.00"/>
      </dxf>
    </rfmt>
  </rrc>
  <rrc rId="1584" sId="5" ref="A224:XFD224" action="deleteRow">
    <undo index="0" exp="area" ref3D="1" dr="$C$1:$C$1048576" dn="cookies"/>
    <rfmt sheetId="5" xfDxf="1" sqref="A224:XFD224" start="0" length="0">
      <dxf>
        <font>
          <name val="Times New Roman"/>
          <scheme val="none"/>
        </font>
      </dxf>
    </rfmt>
    <rfmt sheetId="5" s="1" sqref="C224" start="0" length="0">
      <dxf>
        <numFmt numFmtId="35" formatCode="_(* #,##0.00_);_(* \(#,##0.00\);_(* &quot;-&quot;??_);_(@_)"/>
      </dxf>
    </rfmt>
    <rfmt sheetId="5" s="1" sqref="D2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24" start="0" length="0">
      <dxf>
        <numFmt numFmtId="35" formatCode="_(* #,##0.00_);_(* \(#,##0.00\);_(* &quot;-&quot;??_);_(@_)"/>
      </dxf>
    </rfmt>
    <rfmt sheetId="5" s="1" sqref="H224" start="0" length="0">
      <dxf>
        <numFmt numFmtId="4" formatCode="#,##0.00"/>
      </dxf>
    </rfmt>
  </rrc>
  <rrc rId="1585" sId="5" ref="A224:XFD224" action="deleteRow">
    <undo index="0" exp="area" ref3D="1" dr="$C$1:$C$1048576" dn="cookies"/>
    <rfmt sheetId="5" xfDxf="1" sqref="A224:XFD224" start="0" length="0">
      <dxf>
        <font>
          <name val="Times New Roman"/>
          <scheme val="none"/>
        </font>
      </dxf>
    </rfmt>
    <rfmt sheetId="5" s="1" sqref="C224" start="0" length="0">
      <dxf>
        <numFmt numFmtId="35" formatCode="_(* #,##0.00_);_(* \(#,##0.00\);_(* &quot;-&quot;??_);_(@_)"/>
      </dxf>
    </rfmt>
    <rfmt sheetId="5" s="1" sqref="D2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24" start="0" length="0">
      <dxf>
        <numFmt numFmtId="35" formatCode="_(* #,##0.00_);_(* \(#,##0.00\);_(* &quot;-&quot;??_);_(@_)"/>
      </dxf>
    </rfmt>
    <rfmt sheetId="5" s="1" sqref="H224" start="0" length="0">
      <dxf>
        <numFmt numFmtId="4" formatCode="#,##0.00"/>
      </dxf>
    </rfmt>
  </rrc>
  <rrc rId="1586" sId="5" ref="A224:XFD224" action="deleteRow">
    <undo index="0" exp="area" ref3D="1" dr="$C$1:$C$1048576" dn="cookies"/>
    <rfmt sheetId="5" xfDxf="1" sqref="A224:XFD224" start="0" length="0">
      <dxf>
        <font>
          <name val="Times New Roman"/>
          <scheme val="none"/>
        </font>
      </dxf>
    </rfmt>
    <rfmt sheetId="5" s="1" sqref="C224" start="0" length="0">
      <dxf>
        <numFmt numFmtId="35" formatCode="_(* #,##0.00_);_(* \(#,##0.00\);_(* &quot;-&quot;??_);_(@_)"/>
      </dxf>
    </rfmt>
    <rfmt sheetId="5" s="1" sqref="D2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24" start="0" length="0">
      <dxf>
        <numFmt numFmtId="35" formatCode="_(* #,##0.00_);_(* \(#,##0.00\);_(* &quot;-&quot;??_);_(@_)"/>
      </dxf>
    </rfmt>
    <rfmt sheetId="5" s="1" sqref="H224" start="0" length="0">
      <dxf>
        <numFmt numFmtId="4" formatCode="#,##0.00"/>
      </dxf>
    </rfmt>
  </rrc>
  <rrc rId="1587" sId="5" ref="A224:XFD224" action="deleteRow">
    <undo index="0" exp="area" ref3D="1" dr="$C$1:$C$1048576" dn="cookies"/>
    <rfmt sheetId="5" xfDxf="1" sqref="A224:XFD224" start="0" length="0">
      <dxf>
        <font>
          <name val="Times New Roman"/>
          <scheme val="none"/>
        </font>
      </dxf>
    </rfmt>
    <rfmt sheetId="5" s="1" sqref="C224" start="0" length="0">
      <dxf>
        <numFmt numFmtId="35" formatCode="_(* #,##0.00_);_(* \(#,##0.00\);_(* &quot;-&quot;??_);_(@_)"/>
      </dxf>
    </rfmt>
    <rfmt sheetId="5" s="1" sqref="D224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24" start="0" length="0">
      <dxf>
        <numFmt numFmtId="35" formatCode="_(* #,##0.00_);_(* \(#,##0.00\);_(* &quot;-&quot;??_);_(@_)"/>
      </dxf>
    </rfmt>
    <rfmt sheetId="5" s="1" sqref="H224" start="0" length="0">
      <dxf>
        <numFmt numFmtId="4" formatCode="#,##0.00"/>
      </dxf>
    </rfmt>
  </rrc>
  <rrc rId="1588" sId="5" ref="A279:XFD279" action="deleteRow">
    <undo index="0" exp="area" ref3D="1" dr="$C$1:$C$1048576" dn="cookies"/>
    <rfmt sheetId="5" xfDxf="1" sqref="A279:XFD279" start="0" length="0">
      <dxf>
        <font>
          <b/>
          <i/>
          <name val="Times New Roman"/>
          <scheme val="none"/>
        </font>
      </dxf>
    </rfmt>
    <rfmt sheetId="5" s="1" sqref="C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279" start="0" length="0">
      <dxf>
        <font>
          <b val="0"/>
          <i val="0"/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279" start="0" length="0">
      <dxf>
        <font>
          <b val="0"/>
          <i val="0"/>
          <sz val="10"/>
          <name val="Times New Roman"/>
          <scheme val="none"/>
        </font>
      </dxf>
    </rfmt>
    <rfmt sheetId="5" s="1" sqref="H279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89" sId="5" ref="A279:XFD279" action="deleteRow">
    <undo index="0" exp="area" ref3D="1" dr="$C$1:$C$1048576" dn="cookies"/>
    <rfmt sheetId="5" xfDxf="1" sqref="A279:XFD279" start="0" length="0">
      <dxf>
        <font>
          <b/>
          <i/>
          <name val="Times New Roman"/>
          <scheme val="none"/>
        </font>
      </dxf>
    </rfmt>
    <rfmt sheetId="5" s="1" sqref="C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279" start="0" length="0">
      <dxf>
        <font>
          <b val="0"/>
          <i val="0"/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279" start="0" length="0">
      <dxf>
        <font>
          <b val="0"/>
          <i val="0"/>
          <sz val="10"/>
          <name val="Times New Roman"/>
          <scheme val="none"/>
        </font>
      </dxf>
    </rfmt>
    <rfmt sheetId="5" s="1" sqref="H279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90" sId="5" ref="A279:XFD279" action="deleteRow">
    <undo index="0" exp="area" ref3D="1" dr="$C$1:$C$1048576" dn="cookies"/>
    <rfmt sheetId="5" xfDxf="1" sqref="A279:XFD279" start="0" length="0">
      <dxf>
        <font>
          <b/>
          <i/>
          <name val="Times New Roman"/>
          <scheme val="none"/>
        </font>
      </dxf>
    </rfmt>
    <rfmt sheetId="5" s="1" sqref="C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279" start="0" length="0">
      <dxf>
        <font>
          <b val="0"/>
          <i val="0"/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279" start="0" length="0">
      <dxf>
        <font>
          <b val="0"/>
          <i val="0"/>
          <sz val="10"/>
          <name val="Times New Roman"/>
          <scheme val="none"/>
        </font>
      </dxf>
    </rfmt>
    <rfmt sheetId="5" s="1" sqref="H279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91" sId="5" ref="A279:XFD279" action="deleteRow">
    <undo index="0" exp="area" ref3D="1" dr="$C$1:$C$1048576" dn="cookies"/>
    <rfmt sheetId="5" xfDxf="1" sqref="A279:XFD279" start="0" length="0">
      <dxf>
        <font>
          <b/>
          <i/>
          <name val="Times New Roman"/>
          <scheme val="none"/>
        </font>
      </dxf>
    </rfmt>
    <rfmt sheetId="5" s="1" sqref="C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279" start="0" length="0">
      <dxf>
        <font>
          <b val="0"/>
          <i val="0"/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279" start="0" length="0">
      <dxf>
        <font>
          <b val="0"/>
          <i val="0"/>
          <sz val="10"/>
          <name val="Times New Roman"/>
          <scheme val="none"/>
        </font>
      </dxf>
    </rfmt>
    <rfmt sheetId="5" s="1" sqref="H279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92" sId="5" ref="A279:XFD279" action="deleteRow">
    <undo index="0" exp="area" ref3D="1" dr="$C$1:$C$1048576" dn="cookies"/>
    <rfmt sheetId="5" xfDxf="1" sqref="A279:XFD279" start="0" length="0">
      <dxf>
        <font>
          <b/>
          <i/>
          <name val="Times New Roman"/>
          <scheme val="none"/>
        </font>
      </dxf>
    </rfmt>
    <rfmt sheetId="5" s="1" sqref="C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D279" start="0" length="0">
      <dxf>
        <font>
          <b val="0"/>
          <i val="0"/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279" start="0" length="0">
      <dxf>
        <font>
          <b val="0"/>
          <i val="0"/>
          <sz val="11"/>
          <color theme="1"/>
          <name val="Times New Roman"/>
          <scheme val="none"/>
        </font>
        <numFmt numFmtId="35" formatCode="_(* #,##0.00_);_(* \(#,##0.00\);_(* &quot;-&quot;??_);_(@_)"/>
      </dxf>
    </rfmt>
    <rfmt sheetId="5" sqref="G279" start="0" length="0">
      <dxf>
        <font>
          <b val="0"/>
          <i val="0"/>
          <sz val="10"/>
          <name val="Times New Roman"/>
          <scheme val="none"/>
        </font>
      </dxf>
    </rfmt>
    <rfmt sheetId="5" s="1" sqref="H279" start="0" length="0">
      <dxf>
        <font>
          <b val="0"/>
          <i val="0"/>
          <sz val="11"/>
          <color theme="1"/>
          <name val="Times New Roman"/>
          <scheme val="none"/>
        </font>
        <numFmt numFmtId="4" formatCode="#,##0.00"/>
      </dxf>
    </rfmt>
  </rrc>
  <rrc rId="1593" sId="5" ref="A332:XFD332" action="deleteRow">
    <undo index="0" exp="area" ref3D="1" dr="$C$1:$C$1048576" dn="cookies"/>
    <rfmt sheetId="5" xfDxf="1" sqref="A332:XFD332" start="0" length="0">
      <dxf>
        <font>
          <sz val="10"/>
          <name val="Times New Roman"/>
          <scheme val="none"/>
        </font>
      </dxf>
    </rfmt>
    <rfmt sheetId="5" s="1" sqref="C332" start="0" length="0">
      <dxf>
        <numFmt numFmtId="35" formatCode="_(* #,##0.00_);_(* \(#,##0.00\);_(* &quot;-&quot;??_);_(@_)"/>
      </dxf>
    </rfmt>
    <rfmt sheetId="5" s="1" sqref="D332" start="0" length="0">
      <dxf>
        <numFmt numFmtId="35" formatCode="_(* #,##0.00_);_(* \(#,##0.00\);_(* &quot;-&quot;??_);_(@_)"/>
      </dxf>
    </rfmt>
    <rfmt sheetId="5" s="1" sqref="E332" start="0" length="0">
      <dxf>
        <numFmt numFmtId="35" formatCode="_(* #,##0.00_);_(* \(#,##0.00\);_(* &quot;-&quot;??_);_(@_)"/>
      </dxf>
    </rfmt>
    <rfmt sheetId="5" s="1" sqref="H332" start="0" length="0">
      <dxf>
        <numFmt numFmtId="4" formatCode="#,##0.00"/>
      </dxf>
    </rfmt>
  </rrc>
  <rrc rId="1594" sId="5" ref="A332:XFD332" action="deleteRow">
    <undo index="0" exp="area" ref3D="1" dr="$C$1:$C$1048576" dn="cookies"/>
    <rfmt sheetId="5" xfDxf="1" sqref="A332:XFD332" start="0" length="0">
      <dxf>
        <font>
          <sz val="10"/>
          <name val="Times New Roman"/>
          <scheme val="none"/>
        </font>
      </dxf>
    </rfmt>
    <rfmt sheetId="5" s="1" sqref="C332" start="0" length="0">
      <dxf>
        <numFmt numFmtId="35" formatCode="_(* #,##0.00_);_(* \(#,##0.00\);_(* &quot;-&quot;??_);_(@_)"/>
      </dxf>
    </rfmt>
    <rfmt sheetId="5" s="1" sqref="D332" start="0" length="0">
      <dxf>
        <numFmt numFmtId="35" formatCode="_(* #,##0.00_);_(* \(#,##0.00\);_(* &quot;-&quot;??_);_(@_)"/>
      </dxf>
    </rfmt>
    <rfmt sheetId="5" s="1" sqref="E332" start="0" length="0">
      <dxf>
        <numFmt numFmtId="35" formatCode="_(* #,##0.00_);_(* \(#,##0.00\);_(* &quot;-&quot;??_);_(@_)"/>
      </dxf>
    </rfmt>
    <rfmt sheetId="5" s="1" sqref="H332" start="0" length="0">
      <dxf>
        <numFmt numFmtId="4" formatCode="#,##0.00"/>
      </dxf>
    </rfmt>
  </rrc>
  <rrc rId="1595" sId="5" ref="A332:XFD332" action="deleteRow">
    <undo index="0" exp="area" ref3D="1" dr="$C$1:$C$1048576" dn="cookies"/>
    <rfmt sheetId="5" xfDxf="1" sqref="A332:XFD332" start="0" length="0">
      <dxf>
        <font>
          <sz val="10"/>
          <name val="Times New Roman"/>
          <scheme val="none"/>
        </font>
      </dxf>
    </rfmt>
    <rfmt sheetId="5" s="1" sqref="C332" start="0" length="0">
      <dxf>
        <numFmt numFmtId="35" formatCode="_(* #,##0.00_);_(* \(#,##0.00\);_(* &quot;-&quot;??_);_(@_)"/>
      </dxf>
    </rfmt>
    <rfmt sheetId="5" s="1" sqref="D332" start="0" length="0">
      <dxf>
        <numFmt numFmtId="35" formatCode="_(* #,##0.00_);_(* \(#,##0.00\);_(* &quot;-&quot;??_);_(@_)"/>
      </dxf>
    </rfmt>
    <rfmt sheetId="5" s="1" sqref="E332" start="0" length="0">
      <dxf>
        <numFmt numFmtId="35" formatCode="_(* #,##0.00_);_(* \(#,##0.00\);_(* &quot;-&quot;??_);_(@_)"/>
      </dxf>
    </rfmt>
    <rfmt sheetId="5" s="1" sqref="H332" start="0" length="0">
      <dxf>
        <numFmt numFmtId="4" formatCode="#,##0.00"/>
      </dxf>
    </rfmt>
  </rrc>
  <rrc rId="1596" sId="5" ref="A332:XFD332" action="deleteRow">
    <undo index="0" exp="area" ref3D="1" dr="$C$1:$C$1048576" dn="cookies"/>
    <rfmt sheetId="5" xfDxf="1" sqref="A332:XFD332" start="0" length="0">
      <dxf>
        <font>
          <sz val="10"/>
          <name val="Times New Roman"/>
          <scheme val="none"/>
        </font>
      </dxf>
    </rfmt>
    <rfmt sheetId="5" s="1" sqref="C332" start="0" length="0">
      <dxf>
        <numFmt numFmtId="35" formatCode="_(* #,##0.00_);_(* \(#,##0.00\);_(* &quot;-&quot;??_);_(@_)"/>
      </dxf>
    </rfmt>
    <rfmt sheetId="5" s="1" sqref="D332" start="0" length="0">
      <dxf>
        <numFmt numFmtId="35" formatCode="_(* #,##0.00_);_(* \(#,##0.00\);_(* &quot;-&quot;??_);_(@_)"/>
      </dxf>
    </rfmt>
    <rfmt sheetId="5" s="1" sqref="E332" start="0" length="0">
      <dxf>
        <numFmt numFmtId="35" formatCode="_(* #,##0.00_);_(* \(#,##0.00\);_(* &quot;-&quot;??_);_(@_)"/>
      </dxf>
    </rfmt>
    <rfmt sheetId="5" s="1" sqref="H332" start="0" length="0">
      <dxf>
        <numFmt numFmtId="4" formatCode="#,##0.00"/>
      </dxf>
    </rfmt>
  </rrc>
  <rrc rId="1597" sId="5" ref="A332:XFD332" action="deleteRow">
    <undo index="0" exp="area" ref3D="1" dr="$C$1:$C$1048576" dn="cookies"/>
    <rfmt sheetId="5" xfDxf="1" sqref="A332:XFD332" start="0" length="0">
      <dxf>
        <font>
          <sz val="10"/>
          <name val="Times New Roman"/>
          <scheme val="none"/>
        </font>
      </dxf>
    </rfmt>
    <rfmt sheetId="5" s="1" sqref="C332" start="0" length="0">
      <dxf>
        <numFmt numFmtId="35" formatCode="_(* #,##0.00_);_(* \(#,##0.00\);_(* &quot;-&quot;??_);_(@_)"/>
      </dxf>
    </rfmt>
    <rfmt sheetId="5" s="1" sqref="D332" start="0" length="0">
      <dxf>
        <numFmt numFmtId="35" formatCode="_(* #,##0.00_);_(* \(#,##0.00\);_(* &quot;-&quot;??_);_(@_)"/>
      </dxf>
    </rfmt>
    <rfmt sheetId="5" s="1" sqref="E332" start="0" length="0">
      <dxf>
        <numFmt numFmtId="35" formatCode="_(* #,##0.00_);_(* \(#,##0.00\);_(* &quot;-&quot;??_);_(@_)"/>
      </dxf>
    </rfmt>
    <rfmt sheetId="5" s="1" sqref="H332" start="0" length="0">
      <dxf>
        <numFmt numFmtId="4" formatCode="#,##0.00"/>
      </dxf>
    </rfmt>
  </rrc>
  <rrc rId="1598" sId="5" ref="A383:XFD383" action="deleteRow">
    <undo index="0" exp="area" ref3D="1" dr="$C$1:$C$1048576" dn="cookies"/>
    <rfmt sheetId="5" xfDxf="1" sqref="A383:XFD383" start="0" length="0">
      <dxf>
        <font>
          <name val="Times New Roman"/>
          <scheme val="none"/>
        </font>
      </dxf>
    </rfmt>
    <rfmt sheetId="5" s="1" sqref="C383" start="0" length="0">
      <dxf>
        <numFmt numFmtId="35" formatCode="_(* #,##0.00_);_(* \(#,##0.00\);_(* &quot;-&quot;??_);_(@_)"/>
      </dxf>
    </rfmt>
    <rfmt sheetId="5" s="1" sqref="D3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83" start="0" length="0">
      <dxf>
        <numFmt numFmtId="35" formatCode="_(* #,##0.00_);_(* \(#,##0.00\);_(* &quot;-&quot;??_);_(@_)"/>
      </dxf>
    </rfmt>
    <rfmt sheetId="5" s="1" sqref="H383" start="0" length="0">
      <dxf>
        <numFmt numFmtId="4" formatCode="#,##0.00"/>
      </dxf>
    </rfmt>
  </rrc>
  <rrc rId="1599" sId="5" ref="A383:XFD383" action="deleteRow">
    <undo index="0" exp="area" ref3D="1" dr="$C$1:$C$1048576" dn="cookies"/>
    <rfmt sheetId="5" xfDxf="1" sqref="A383:XFD383" start="0" length="0">
      <dxf>
        <font>
          <name val="Times New Roman"/>
          <scheme val="none"/>
        </font>
      </dxf>
    </rfmt>
    <rfmt sheetId="5" s="1" sqref="C383" start="0" length="0">
      <dxf>
        <numFmt numFmtId="35" formatCode="_(* #,##0.00_);_(* \(#,##0.00\);_(* &quot;-&quot;??_);_(@_)"/>
      </dxf>
    </rfmt>
    <rfmt sheetId="5" s="1" sqref="D3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83" start="0" length="0">
      <dxf>
        <numFmt numFmtId="35" formatCode="_(* #,##0.00_);_(* \(#,##0.00\);_(* &quot;-&quot;??_);_(@_)"/>
      </dxf>
    </rfmt>
    <rfmt sheetId="5" s="1" sqref="H383" start="0" length="0">
      <dxf>
        <numFmt numFmtId="4" formatCode="#,##0.00"/>
      </dxf>
    </rfmt>
  </rrc>
  <rrc rId="1600" sId="5" ref="A383:XFD383" action="deleteRow">
    <undo index="0" exp="area" ref3D="1" dr="$C$1:$C$1048576" dn="cookies"/>
    <rfmt sheetId="5" xfDxf="1" sqref="A383:XFD383" start="0" length="0">
      <dxf>
        <font>
          <name val="Times New Roman"/>
          <scheme val="none"/>
        </font>
      </dxf>
    </rfmt>
    <rfmt sheetId="5" s="1" sqref="C383" start="0" length="0">
      <dxf>
        <numFmt numFmtId="35" formatCode="_(* #,##0.00_);_(* \(#,##0.00\);_(* &quot;-&quot;??_);_(@_)"/>
      </dxf>
    </rfmt>
    <rfmt sheetId="5" s="1" sqref="D3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83" start="0" length="0">
      <dxf>
        <numFmt numFmtId="35" formatCode="_(* #,##0.00_);_(* \(#,##0.00\);_(* &quot;-&quot;??_);_(@_)"/>
      </dxf>
    </rfmt>
    <rfmt sheetId="5" s="1" sqref="H383" start="0" length="0">
      <dxf>
        <numFmt numFmtId="4" formatCode="#,##0.00"/>
      </dxf>
    </rfmt>
  </rrc>
  <rrc rId="1601" sId="5" ref="A383:XFD383" action="deleteRow">
    <undo index="0" exp="area" ref3D="1" dr="$C$1:$C$1048576" dn="cookies"/>
    <rfmt sheetId="5" xfDxf="1" sqref="A383:XFD383" start="0" length="0">
      <dxf>
        <font>
          <name val="Times New Roman"/>
          <scheme val="none"/>
        </font>
      </dxf>
    </rfmt>
    <rfmt sheetId="5" s="1" sqref="C383" start="0" length="0">
      <dxf>
        <numFmt numFmtId="35" formatCode="_(* #,##0.00_);_(* \(#,##0.00\);_(* &quot;-&quot;??_);_(@_)"/>
      </dxf>
    </rfmt>
    <rfmt sheetId="5" s="1" sqref="D3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383" start="0" length="0">
      <dxf>
        <numFmt numFmtId="35" formatCode="_(* #,##0.00_);_(* \(#,##0.00\);_(* &quot;-&quot;??_);_(@_)"/>
      </dxf>
    </rfmt>
    <rfmt sheetId="5" s="1" sqref="H383" start="0" length="0">
      <dxf>
        <numFmt numFmtId="4" formatCode="#,##0.00"/>
      </dxf>
    </rfmt>
  </rrc>
  <rrc rId="1602" sId="5" ref="A433:XFD433" action="deleteRow">
    <undo index="0" exp="area" ref3D="1" dr="$C$1:$C$1048576" dn="cookies"/>
    <rfmt sheetId="5" xfDxf="1" sqref="A433:XFD433" start="0" length="0"/>
  </rrc>
  <rrc rId="1603" sId="5" ref="A433:XFD433" action="deleteRow">
    <undo index="0" exp="area" ref3D="1" dr="$C$1:$C$1048576" dn="cookies"/>
    <rfmt sheetId="5" xfDxf="1" sqref="A433:XFD433" start="0" length="0">
      <dxf>
        <font>
          <name val="Times New Roman"/>
          <scheme val="none"/>
        </font>
      </dxf>
    </rfmt>
    <rfmt sheetId="5" s="1" sqref="C433" start="0" length="0">
      <dxf>
        <numFmt numFmtId="35" formatCode="_(* #,##0.00_);_(* \(#,##0.00\);_(* &quot;-&quot;??_);_(@_)"/>
      </dxf>
    </rfmt>
    <rfmt sheetId="5" s="1" sqref="D4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33" start="0" length="0">
      <dxf>
        <numFmt numFmtId="35" formatCode="_(* #,##0.00_);_(* \(#,##0.00\);_(* &quot;-&quot;??_);_(@_)"/>
      </dxf>
    </rfmt>
    <rfmt sheetId="5" s="1" sqref="H433" start="0" length="0">
      <dxf>
        <numFmt numFmtId="4" formatCode="#,##0.00"/>
      </dxf>
    </rfmt>
  </rrc>
  <rrc rId="1604" sId="5" ref="A433:XFD433" action="deleteRow">
    <undo index="0" exp="area" ref3D="1" dr="$C$1:$C$1048576" dn="cookies"/>
    <rfmt sheetId="5" xfDxf="1" sqref="A433:XFD433" start="0" length="0">
      <dxf>
        <font>
          <name val="Times New Roman"/>
          <scheme val="none"/>
        </font>
      </dxf>
    </rfmt>
    <rfmt sheetId="5" s="1" sqref="C433" start="0" length="0">
      <dxf>
        <numFmt numFmtId="35" formatCode="_(* #,##0.00_);_(* \(#,##0.00\);_(* &quot;-&quot;??_);_(@_)"/>
      </dxf>
    </rfmt>
    <rfmt sheetId="5" s="1" sqref="D4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33" start="0" length="0">
      <dxf>
        <numFmt numFmtId="35" formatCode="_(* #,##0.00_);_(* \(#,##0.00\);_(* &quot;-&quot;??_);_(@_)"/>
      </dxf>
    </rfmt>
    <rfmt sheetId="5" s="1" sqref="H433" start="0" length="0">
      <dxf>
        <numFmt numFmtId="4" formatCode="#,##0.00"/>
      </dxf>
    </rfmt>
  </rrc>
  <rrc rId="1605" sId="5" ref="A433:XFD433" action="deleteRow">
    <undo index="0" exp="area" ref3D="1" dr="$C$1:$C$1048576" dn="cookies"/>
    <rfmt sheetId="5" xfDxf="1" sqref="A433:XFD433" start="0" length="0">
      <dxf>
        <font>
          <name val="Times New Roman"/>
          <scheme val="none"/>
        </font>
      </dxf>
    </rfmt>
    <rfmt sheetId="5" s="1" sqref="C433" start="0" length="0">
      <dxf>
        <numFmt numFmtId="35" formatCode="_(* #,##0.00_);_(* \(#,##0.00\);_(* &quot;-&quot;??_);_(@_)"/>
      </dxf>
    </rfmt>
    <rfmt sheetId="5" s="1" sqref="D4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33" start="0" length="0">
      <dxf>
        <numFmt numFmtId="35" formatCode="_(* #,##0.00_);_(* \(#,##0.00\);_(* &quot;-&quot;??_);_(@_)"/>
      </dxf>
    </rfmt>
    <rfmt sheetId="5" s="1" sqref="H433" start="0" length="0">
      <dxf>
        <numFmt numFmtId="4" formatCode="#,##0.00"/>
      </dxf>
    </rfmt>
  </rrc>
  <rrc rId="1606" sId="5" ref="A483:XFD483" action="deleteRow">
    <undo index="0" exp="area" ref3D="1" dr="$C$1:$C$1048576" dn="cookies"/>
    <rfmt sheetId="5" xfDxf="1" sqref="A483:XFD483" start="0" length="0">
      <dxf>
        <font>
          <name val="Times New Roman"/>
          <scheme val="none"/>
        </font>
      </dxf>
    </rfmt>
    <rfmt sheetId="5" s="1" sqref="C483" start="0" length="0">
      <dxf>
        <numFmt numFmtId="35" formatCode="_(* #,##0.00_);_(* \(#,##0.00\);_(* &quot;-&quot;??_);_(@_)"/>
      </dxf>
    </rfmt>
    <rfmt sheetId="5" s="1" sqref="D4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83" start="0" length="0">
      <dxf>
        <numFmt numFmtId="35" formatCode="_(* #,##0.00_);_(* \(#,##0.00\);_(* &quot;-&quot;??_);_(@_)"/>
      </dxf>
    </rfmt>
    <rfmt sheetId="5" s="1" sqref="H483" start="0" length="0">
      <dxf>
        <numFmt numFmtId="4" formatCode="#,##0.00"/>
      </dxf>
    </rfmt>
  </rrc>
  <rrc rId="1607" sId="5" ref="A483:XFD483" action="deleteRow">
    <undo index="0" exp="area" ref3D="1" dr="$C$1:$C$1048576" dn="cookies"/>
    <rfmt sheetId="5" xfDxf="1" sqref="A483:XFD483" start="0" length="0">
      <dxf>
        <font>
          <name val="Times New Roman"/>
          <scheme val="none"/>
        </font>
      </dxf>
    </rfmt>
    <rfmt sheetId="5" s="1" sqref="C483" start="0" length="0">
      <dxf>
        <numFmt numFmtId="35" formatCode="_(* #,##0.00_);_(* \(#,##0.00\);_(* &quot;-&quot;??_);_(@_)"/>
      </dxf>
    </rfmt>
    <rfmt sheetId="5" s="1" sqref="D4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83" start="0" length="0">
      <dxf>
        <numFmt numFmtId="35" formatCode="_(* #,##0.00_);_(* \(#,##0.00\);_(* &quot;-&quot;??_);_(@_)"/>
      </dxf>
    </rfmt>
    <rfmt sheetId="5" s="1" sqref="H483" start="0" length="0">
      <dxf>
        <numFmt numFmtId="4" formatCode="#,##0.00"/>
      </dxf>
    </rfmt>
  </rrc>
  <rrc rId="1608" sId="5" ref="A483:XFD483" action="deleteRow">
    <undo index="0" exp="area" ref3D="1" dr="$C$1:$C$1048576" dn="cookies"/>
    <rfmt sheetId="5" xfDxf="1" sqref="A483:XFD483" start="0" length="0">
      <dxf>
        <font>
          <name val="Times New Roman"/>
          <scheme val="none"/>
        </font>
      </dxf>
    </rfmt>
    <rfmt sheetId="5" s="1" sqref="C483" start="0" length="0">
      <dxf>
        <numFmt numFmtId="35" formatCode="_(* #,##0.00_);_(* \(#,##0.00\);_(* &quot;-&quot;??_);_(@_)"/>
      </dxf>
    </rfmt>
    <rfmt sheetId="5" s="1" sqref="D4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83" start="0" length="0">
      <dxf>
        <numFmt numFmtId="35" formatCode="_(* #,##0.00_);_(* \(#,##0.00\);_(* &quot;-&quot;??_);_(@_)"/>
      </dxf>
    </rfmt>
    <rfmt sheetId="5" s="1" sqref="H483" start="0" length="0">
      <dxf>
        <numFmt numFmtId="4" formatCode="#,##0.00"/>
      </dxf>
    </rfmt>
  </rrc>
  <rrc rId="1609" sId="5" ref="A483:XFD483" action="deleteRow">
    <undo index="0" exp="area" ref3D="1" dr="$C$1:$C$1048576" dn="cookies"/>
    <rfmt sheetId="5" xfDxf="1" sqref="A483:XFD483" start="0" length="0">
      <dxf>
        <font>
          <name val="Times New Roman"/>
          <scheme val="none"/>
        </font>
      </dxf>
    </rfmt>
    <rfmt sheetId="5" s="1" sqref="C483" start="0" length="0">
      <dxf>
        <numFmt numFmtId="35" formatCode="_(* #,##0.00_);_(* \(#,##0.00\);_(* &quot;-&quot;??_);_(@_)"/>
      </dxf>
    </rfmt>
    <rfmt sheetId="5" s="1" sqref="D48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483" start="0" length="0">
      <dxf>
        <numFmt numFmtId="35" formatCode="_(* #,##0.00_);_(* \(#,##0.00\);_(* &quot;-&quot;??_);_(@_)"/>
      </dxf>
    </rfmt>
    <rfmt sheetId="5" s="1" sqref="H483" start="0" length="0">
      <dxf>
        <numFmt numFmtId="4" formatCode="#,##0.00"/>
      </dxf>
    </rfmt>
  </rrc>
  <rrc rId="1610" sId="5" ref="A533:XFD536" action="insertRow">
    <undo index="0" exp="area" ref3D="1" dr="$C$1:$C$1048576" dn="cookies"/>
  </rrc>
  <rrc rId="1611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2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3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4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5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6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7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rc rId="1618" sId="5" ref="A533:XFD533" action="deleteRow">
    <undo index="0" exp="area" ref3D="1" dr="$C$1:$C$1048576" dn="cookies"/>
    <rfmt sheetId="5" xfDxf="1" sqref="A533:XFD533" start="0" length="0">
      <dxf>
        <font>
          <name val="Times New Roman"/>
          <scheme val="none"/>
        </font>
      </dxf>
    </rfmt>
    <rfmt sheetId="5" s="1" sqref="C533" start="0" length="0">
      <dxf>
        <numFmt numFmtId="35" formatCode="_(* #,##0.00_);_(* \(#,##0.00\);_(* &quot;-&quot;??_);_(@_)"/>
      </dxf>
    </rfmt>
    <rfmt sheetId="5" s="1" sqref="D533" start="0" length="0">
      <dxf>
        <font>
          <sz val="9"/>
          <color theme="1"/>
          <name val="Times New Roman"/>
          <scheme val="none"/>
        </font>
        <numFmt numFmtId="35" formatCode="_(* #,##0.00_);_(* \(#,##0.00\);_(* &quot;-&quot;??_);_(@_)"/>
      </dxf>
    </rfmt>
    <rfmt sheetId="5" s="1" sqref="E533" start="0" length="0">
      <dxf>
        <numFmt numFmtId="35" formatCode="_(* #,##0.00_);_(* \(#,##0.00\);_(* &quot;-&quot;??_);_(@_)"/>
      </dxf>
    </rfmt>
    <rfmt sheetId="5" s="1" sqref="H533" start="0" length="0">
      <dxf>
        <numFmt numFmtId="4" formatCode="#,##0.00"/>
      </dxf>
    </rfmt>
  </rrc>
  <rcv guid="{3B3555BD-DCEE-4EE8-8FDB-7414996F8AA5}" action="delete"/>
  <rdn rId="0" localSheetId="3" customView="1" name="Z_3B3555BD_DCEE_4EE8_8FDB_7414996F8AA5_.wvu.PrintArea" hidden="1" oldHidden="1">
    <formula>'Bdg14-15'!$A$1:$I$610</formula>
    <oldFormula>'Bdg14-15'!$A$1:$I$610</oldFormula>
  </rdn>
  <rcv guid="{3B3555BD-DCEE-4EE8-8FDB-7414996F8AA5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0" sId="5">
    <oc r="A1" t="inlineStr">
      <is>
        <t>PROPOSED BUDGET 2015-2016
BRISCOE COUNTY  BUDGET</t>
      </is>
    </oc>
    <nc r="A1" t="inlineStr">
      <is>
        <t>BRISCOE COUNTY
PROPOSED BUDGET 2015-2016
BRISCOE COUNTY  BUDGET</t>
      </is>
    </nc>
  </rcc>
  <rcv guid="{3B3555BD-DCEE-4EE8-8FDB-7414996F8AA5}" action="delete"/>
  <rdn rId="0" localSheetId="3" customView="1" name="Z_3B3555BD_DCEE_4EE8_8FDB_7414996F8AA5_.wvu.PrintArea" hidden="1" oldHidden="1">
    <formula>'Bdg14-15'!$A$1:$I$610</formula>
    <oldFormula>'Bdg14-15'!$A$1:$I$610</oldFormula>
  </rdn>
  <rcv guid="{3B3555BD-DCEE-4EE8-8FDB-7414996F8AA5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B3555BD-DCEE-4EE8-8FDB-7414996F8AA5}" action="delete"/>
  <rdn rId="0" localSheetId="3" customView="1" name="Z_3B3555BD_DCEE_4EE8_8FDB_7414996F8AA5_.wvu.PrintArea" hidden="1" oldHidden="1">
    <formula>'Bdg14-15'!$A$1:$I$610</formula>
    <oldFormula>'Bdg14-15'!$A$1:$I$610</oldFormula>
  </rdn>
  <rcv guid="{3B3555BD-DCEE-4EE8-8FDB-7414996F8AA5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B3555BD-DCEE-4EE8-8FDB-7414996F8AA5}" action="delete"/>
  <rdn rId="0" localSheetId="3" customView="1" name="Z_3B3555BD_DCEE_4EE8_8FDB_7414996F8AA5_.wvu.PrintArea" hidden="1" oldHidden="1">
    <formula>'Bdg14-15'!$A$1:$I$610</formula>
    <oldFormula>'Bdg14-15'!$A$1:$I$610</oldFormula>
  </rdn>
  <rcv guid="{3B3555BD-DCEE-4EE8-8FDB-7414996F8AA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" sId="5" numFmtId="34">
    <nc r="F301">
      <v>4750</v>
    </nc>
  </rcc>
  <rcc rId="824" sId="5" numFmtId="34">
    <nc r="F302">
      <v>30000</v>
    </nc>
  </rcc>
  <rcc rId="825" sId="5" numFmtId="34">
    <nc r="F303">
      <v>2000</v>
    </nc>
  </rcc>
  <rcc rId="826" sId="5" numFmtId="34">
    <nc r="F304">
      <v>13000</v>
    </nc>
  </rcc>
  <rcc rId="827" sId="5" numFmtId="34">
    <nc r="F305">
      <v>9500</v>
    </nc>
  </rcc>
  <rcc rId="828" sId="5" numFmtId="34">
    <nc r="F306">
      <v>50</v>
    </nc>
  </rcc>
  <rcc rId="829" sId="5" numFmtId="34">
    <nc r="F307">
      <v>500</v>
    </nc>
  </rcc>
  <rcc rId="830" sId="5" numFmtId="34">
    <nc r="F308">
      <v>10000</v>
    </nc>
  </rcc>
  <rcc rId="831" sId="5" numFmtId="34">
    <nc r="F300">
      <v>5500</v>
    </nc>
  </rcc>
  <rcc rId="832" sId="5" numFmtId="34">
    <nc r="F150">
      <v>30000</v>
    </nc>
  </rcc>
  <rcc rId="833" sId="5" numFmtId="34">
    <nc r="F151">
      <v>2500</v>
    </nc>
  </rcc>
  <rcc rId="834" sId="5" numFmtId="34">
    <nc r="F152">
      <v>3500</v>
    </nc>
  </rcc>
  <rcc rId="835" sId="5" numFmtId="34">
    <nc r="F153">
      <v>2000</v>
    </nc>
  </rcc>
  <rcc rId="836" sId="5" numFmtId="34">
    <nc r="F154">
      <v>2000</v>
    </nc>
  </rcc>
  <rcc rId="837" sId="5" numFmtId="34">
    <nc r="F156">
      <v>250</v>
    </nc>
  </rcc>
  <rcc rId="838" sId="5" numFmtId="34">
    <nc r="F158">
      <v>6000</v>
    </nc>
  </rcc>
  <rcc rId="839" sId="5" numFmtId="34">
    <nc r="F159">
      <v>7500</v>
    </nc>
  </rcc>
  <rcc rId="840" sId="5" numFmtId="34">
    <nc r="F160">
      <v>1000</v>
    </nc>
  </rcc>
  <rcc rId="841" sId="5" numFmtId="34">
    <nc r="F161">
      <v>500</v>
    </nc>
  </rcc>
  <rcc rId="842" sId="5" numFmtId="34">
    <nc r="F162">
      <v>12500</v>
    </nc>
  </rcc>
  <rcc rId="843" sId="5" numFmtId="34">
    <nc r="F163">
      <v>15000</v>
    </nc>
  </rcc>
  <rcc rId="844" sId="5" numFmtId="34">
    <nc r="F164">
      <v>0</v>
    </nc>
  </rcc>
  <rcc rId="845" sId="5" numFmtId="34">
    <nc r="F165">
      <v>121514.64</v>
    </nc>
  </rcc>
  <rcc rId="846" sId="5">
    <nc r="J155" t="inlineStr">
      <is>
        <t xml:space="preserve">       *</t>
      </is>
    </nc>
  </rcc>
  <rcc rId="847" sId="5" numFmtId="34">
    <nc r="F145">
      <v>3500</v>
    </nc>
  </rcc>
  <rcc rId="848" sId="5" numFmtId="34">
    <nc r="F146">
      <v>6000</v>
    </nc>
  </rcc>
  <rcc rId="849" sId="5">
    <nc r="F155">
      <f>F100</f>
    </nc>
  </rcc>
  <rcc rId="850" sId="5" numFmtId="34">
    <nc r="F70">
      <v>1250</v>
    </nc>
  </rcc>
  <rcc rId="851" sId="5" numFmtId="34">
    <nc r="F75">
      <v>150</v>
    </nc>
  </rcc>
  <rcc rId="852" sId="5" numFmtId="34">
    <nc r="F76">
      <v>10000</v>
    </nc>
  </rcc>
  <rcc rId="853" sId="5" numFmtId="34">
    <nc r="F82">
      <v>750</v>
    </nc>
  </rcc>
  <rcc rId="854" sId="5" numFmtId="34">
    <nc r="F81">
      <v>30000</v>
    </nc>
  </rcc>
  <rcc rId="855" sId="5" numFmtId="34">
    <nc r="F83">
      <v>1000</v>
    </nc>
  </rcc>
  <rcc rId="856" sId="5" numFmtId="34">
    <nc r="F84">
      <v>5000</v>
    </nc>
  </rcc>
  <rcc rId="857" sId="5" numFmtId="34">
    <nc r="F85">
      <v>250</v>
    </nc>
  </rcc>
  <rcc rId="858" sId="5" numFmtId="34">
    <nc r="F86">
      <v>200</v>
    </nc>
  </rcc>
  <rcc rId="859" sId="5" numFmtId="34">
    <nc r="F87">
      <v>50</v>
    </nc>
  </rcc>
  <rcc rId="860" sId="5" numFmtId="34">
    <nc r="F77">
      <v>2000</v>
    </nc>
  </rcc>
  <rcc rId="861" sId="5" numFmtId="34">
    <nc r="F74">
      <v>800</v>
    </nc>
  </rcc>
  <rcc rId="862" sId="5" numFmtId="34">
    <nc r="F73">
      <v>4000</v>
    </nc>
  </rcc>
  <rcc rId="863" sId="5" numFmtId="34">
    <nc r="F78">
      <v>2523</v>
    </nc>
  </rcc>
  <rcc rId="864" sId="5" numFmtId="34">
    <nc r="F79">
      <v>200</v>
    </nc>
  </rcc>
  <rcc rId="865" sId="5" numFmtId="34">
    <nc r="F80">
      <v>200</v>
    </nc>
  </rcc>
  <rcc rId="866" sId="5" numFmtId="34">
    <nc r="D70">
      <v>1250</v>
    </nc>
  </rcc>
  <rcc rId="867" sId="5" numFmtId="34">
    <nc r="D75">
      <v>150</v>
    </nc>
  </rcc>
  <rcc rId="868" sId="5" numFmtId="34">
    <nc r="D76">
      <v>10000</v>
    </nc>
  </rcc>
  <rcc rId="869" sId="5" numFmtId="34">
    <nc r="D77">
      <v>2000</v>
    </nc>
  </rcc>
  <rcc rId="870" sId="5" numFmtId="34">
    <nc r="D78">
      <v>100</v>
    </nc>
  </rcc>
  <rcc rId="871" sId="5" numFmtId="34">
    <nc r="D79">
      <v>200</v>
    </nc>
  </rcc>
  <rcc rId="872" sId="5" numFmtId="34">
    <nc r="D80">
      <v>200</v>
    </nc>
  </rcc>
  <rcc rId="873" sId="5" numFmtId="34">
    <nc r="D81">
      <v>30000</v>
    </nc>
  </rcc>
  <rcc rId="874" sId="5" numFmtId="34">
    <nc r="D82">
      <v>750</v>
    </nc>
  </rcc>
  <rcc rId="875" sId="5" numFmtId="34">
    <nc r="D83">
      <v>1000</v>
    </nc>
  </rcc>
  <rcc rId="876" sId="5" numFmtId="34">
    <nc r="D84">
      <v>6000</v>
    </nc>
  </rcc>
  <rcc rId="877" sId="5" numFmtId="34">
    <nc r="D85">
      <v>250</v>
    </nc>
  </rcc>
  <rcc rId="878" sId="5" numFmtId="34">
    <nc r="D86">
      <v>200</v>
    </nc>
  </rcc>
  <rcc rId="879" sId="5" numFmtId="34">
    <nc r="D87">
      <v>50</v>
    </nc>
  </rcc>
  <rcc rId="880" sId="5" numFmtId="34">
    <nc r="D72">
      <v>30000</v>
    </nc>
  </rcc>
  <rcc rId="881" sId="5" numFmtId="34">
    <nc r="D73">
      <v>3500</v>
    </nc>
  </rcc>
  <rcc rId="882" sId="5" numFmtId="34">
    <nc r="D74">
      <v>800</v>
    </nc>
  </rcc>
  <rcc rId="883" sId="5" numFmtId="34">
    <nc r="F72">
      <v>30000</v>
    </nc>
  </rcc>
  <rcc rId="884" sId="5" numFmtId="34">
    <nc r="D71">
      <v>4500</v>
    </nc>
  </rcc>
  <rcc rId="885" sId="5" numFmtId="34">
    <nc r="F71">
      <v>4500</v>
    </nc>
  </rcc>
  <rcc rId="886" sId="5" numFmtId="34">
    <nc r="F63">
      <v>1250</v>
    </nc>
  </rcc>
  <rcc rId="887" sId="5" numFmtId="34">
    <nc r="D63">
      <v>2000</v>
    </nc>
  </rcc>
  <rcc rId="888" sId="5">
    <nc r="J157" t="inlineStr">
      <is>
        <t xml:space="preserve">        *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21518F-1AA5-444F-AF62-9D4A8B15919A}" action="delete"/>
  <rdn rId="0" localSheetId="3" customView="1" name="Z_0521518F_1AA5_444F_AF62_9D4A8B15919A_.wvu.PrintArea" hidden="1" oldHidden="1">
    <formula>'Bdg14-15'!$A$1:$I$610</formula>
    <oldFormula>'Bdg14-15'!$A$1:$I$610</oldFormula>
  </rdn>
  <rcv guid="{0521518F-1AA5-444F-AF62-9D4A8B15919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" sId="5" numFmtId="34">
    <nc r="F289">
      <v>14350</v>
    </nc>
  </rcc>
  <rcc rId="891" sId="5" numFmtId="34">
    <nc r="F290">
      <v>8050</v>
    </nc>
  </rcc>
  <rcc rId="892" sId="5" numFmtId="34">
    <nc r="F291">
      <v>8625</v>
    </nc>
  </rcc>
  <rcc rId="893" sId="5" numFmtId="34">
    <nc r="F293">
      <v>6550</v>
    </nc>
  </rcc>
  <rcc rId="894" sId="5" numFmtId="34">
    <nc r="F462">
      <v>17000</v>
    </nc>
  </rcc>
  <rcc rId="895" sId="5" numFmtId="34">
    <nc r="F463">
      <v>25820</v>
    </nc>
  </rcc>
  <rcc rId="896" sId="5" numFmtId="34">
    <nc r="F464">
      <v>600</v>
    </nc>
  </rcc>
  <rcc rId="897" sId="5" numFmtId="34">
    <nc r="F465">
      <v>17500</v>
    </nc>
  </rcc>
  <rcc rId="898" sId="5" numFmtId="34">
    <nc r="F466">
      <v>38836</v>
    </nc>
  </rcc>
  <rcc rId="899" sId="5" numFmtId="34">
    <nc r="F467">
      <v>1300</v>
    </nc>
  </rcc>
  <rcc rId="900" sId="5" numFmtId="34">
    <nc r="F468">
      <v>20000</v>
    </nc>
  </rcc>
  <rcc rId="901" sId="5" numFmtId="34">
    <nc r="F469">
      <v>1500</v>
    </nc>
  </rcc>
  <rfmt sheetId="5" sqref="F463:F469" start="0" length="2147483647">
    <dxf>
      <font>
        <b val="0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6"/>
  <sheetViews>
    <sheetView workbookViewId="0">
      <selection activeCell="I6" sqref="I6"/>
    </sheetView>
  </sheetViews>
  <sheetFormatPr defaultRowHeight="15" x14ac:dyDescent="0.25"/>
  <cols>
    <col min="1" max="1" width="16.42578125" bestFit="1" customWidth="1"/>
    <col min="3" max="3" width="4.140625" bestFit="1" customWidth="1"/>
    <col min="5" max="5" width="9.140625" style="26"/>
  </cols>
  <sheetData>
    <row r="1" spans="1:9" s="28" customFormat="1" x14ac:dyDescent="0.25">
      <c r="A1" s="73" t="s">
        <v>156</v>
      </c>
      <c r="B1" s="73"/>
      <c r="C1" s="73"/>
      <c r="D1" s="73"/>
      <c r="E1" s="73"/>
      <c r="F1" s="73"/>
      <c r="G1" s="73"/>
      <c r="H1" s="73"/>
      <c r="I1" s="73"/>
    </row>
    <row r="2" spans="1:9" s="28" customForma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s="29" customFormat="1" x14ac:dyDescent="0.25">
      <c r="E3" s="30" t="s">
        <v>3</v>
      </c>
      <c r="G3" s="29" t="s">
        <v>4</v>
      </c>
      <c r="I3" s="29" t="s">
        <v>177</v>
      </c>
    </row>
    <row r="4" spans="1:9" x14ac:dyDescent="0.25">
      <c r="A4" t="s">
        <v>152</v>
      </c>
      <c r="C4" t="s">
        <v>153</v>
      </c>
      <c r="E4" s="27">
        <f>6.2%+1.45%</f>
        <v>7.6499999999999999E-2</v>
      </c>
      <c r="G4">
        <f>6.2%+1.45%</f>
        <v>7.6499999999999999E-2</v>
      </c>
      <c r="I4">
        <f>6.2%+1.45%</f>
        <v>7.6499999999999999E-2</v>
      </c>
    </row>
    <row r="6" spans="1:9" x14ac:dyDescent="0.25">
      <c r="A6" t="s">
        <v>154</v>
      </c>
      <c r="C6" t="s">
        <v>155</v>
      </c>
      <c r="E6" s="27">
        <v>8.6999999999999994E-2</v>
      </c>
      <c r="G6" s="69">
        <v>8.6999999999999994E-2</v>
      </c>
      <c r="H6" s="69"/>
      <c r="I6" s="69">
        <v>7.3899999999999993E-2</v>
      </c>
    </row>
  </sheetData>
  <customSheetViews>
    <customSheetView guid="{3B3555BD-DCEE-4EE8-8FDB-7414996F8AA5}" state="hidden">
      <selection activeCell="I6" sqref="I6"/>
      <pageMargins left="0.7" right="0.7" top="0.75" bottom="0.75" header="0.3" footer="0.3"/>
      <pageSetup orientation="portrait" verticalDpi="0" r:id="rId1"/>
    </customSheetView>
    <customSheetView guid="{38CB8175-E46C-4050-9625-28B634481A1F}">
      <selection activeCell="A8" sqref="A8"/>
      <pageMargins left="0.7" right="0.7" top="0.75" bottom="0.75" header="0.3" footer="0.3"/>
      <pageSetup orientation="portrait" verticalDpi="0" r:id="rId2"/>
    </customSheetView>
    <customSheetView guid="{9B37E2FC-227D-4C34-9CD5-D8ADAA088791}">
      <selection activeCell="A8" sqref="A8"/>
      <pageMargins left="0.7" right="0.7" top="0.75" bottom="0.75" header="0.3" footer="0.3"/>
      <pageSetup orientation="portrait" verticalDpi="0" r:id="rId3"/>
    </customSheetView>
    <customSheetView guid="{0521518F-1AA5-444F-AF62-9D4A8B15919A}">
      <selection activeCell="G2" sqref="G1:G1048576"/>
      <pageMargins left="0.7" right="0.7" top="0.75" bottom="0.75" header="0.3" footer="0.3"/>
      <pageSetup orientation="portrait" verticalDpi="0" r:id="rId4"/>
    </customSheetView>
  </customSheetViews>
  <mergeCells count="1">
    <mergeCell ref="A1:I1"/>
  </mergeCell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68"/>
  <sheetViews>
    <sheetView workbookViewId="0">
      <selection activeCell="E32" sqref="E32"/>
    </sheetView>
  </sheetViews>
  <sheetFormatPr defaultRowHeight="12.75" x14ac:dyDescent="0.2"/>
  <cols>
    <col min="1" max="1" width="41.85546875" style="59" customWidth="1"/>
    <col min="2" max="2" width="2.5703125" style="59" customWidth="1"/>
    <col min="3" max="3" width="15.140625" style="59" customWidth="1"/>
    <col min="4" max="4" width="2.7109375" style="59" customWidth="1"/>
    <col min="5" max="5" width="16.140625" style="59" customWidth="1"/>
    <col min="6" max="6" width="12.85546875" style="59" bestFit="1" customWidth="1"/>
    <col min="7" max="16384" width="9.140625" style="59"/>
  </cols>
  <sheetData>
    <row r="1" spans="1:6" s="64" customFormat="1" ht="11.25" customHeight="1" x14ac:dyDescent="0.2">
      <c r="A1" s="65"/>
      <c r="B1" s="65"/>
      <c r="C1" s="65"/>
      <c r="D1" s="65"/>
      <c r="E1" s="65"/>
      <c r="F1" s="65"/>
    </row>
    <row r="2" spans="1:6" x14ac:dyDescent="0.2">
      <c r="A2" s="57"/>
      <c r="B2" s="57"/>
      <c r="C2" s="58" t="s">
        <v>3</v>
      </c>
      <c r="D2" s="58"/>
      <c r="E2" s="58" t="s">
        <v>4</v>
      </c>
    </row>
    <row r="3" spans="1:6" x14ac:dyDescent="0.2">
      <c r="A3" s="59" t="s">
        <v>2</v>
      </c>
      <c r="B3" s="60"/>
      <c r="C3" s="61">
        <f>'Bdg14-15'!D6</f>
        <v>103088624</v>
      </c>
      <c r="D3" s="61"/>
      <c r="E3" s="61">
        <f>'Bdg14-15'!F6</f>
        <v>161819041</v>
      </c>
    </row>
    <row r="4" spans="1:6" x14ac:dyDescent="0.2">
      <c r="A4" s="59" t="s">
        <v>7</v>
      </c>
      <c r="B4" s="60"/>
      <c r="C4" s="62">
        <f>'Bdg14-15'!D7</f>
        <v>6.7000000000000002E-3</v>
      </c>
      <c r="D4" s="61"/>
      <c r="E4" s="62">
        <f>'Bdg14-15'!F7</f>
        <v>5.7999999999999996E-3</v>
      </c>
    </row>
    <row r="5" spans="1:6" x14ac:dyDescent="0.2">
      <c r="A5" s="59" t="s">
        <v>8</v>
      </c>
      <c r="B5" s="60"/>
      <c r="C5" s="61">
        <f>'Bdg14-15'!D8</f>
        <v>686590.85</v>
      </c>
      <c r="D5" s="61"/>
      <c r="E5" s="61">
        <f>'Bdg14-15'!F8</f>
        <v>938550.43779999996</v>
      </c>
    </row>
    <row r="6" spans="1:6" x14ac:dyDescent="0.2">
      <c r="A6" s="59" t="s">
        <v>9</v>
      </c>
      <c r="B6" s="60"/>
      <c r="C6" s="61">
        <f>'Bdg14-15'!D9</f>
        <v>149509914</v>
      </c>
      <c r="D6" s="61"/>
      <c r="E6" s="61">
        <f>'Bdg14-15'!F9</f>
        <v>212276161</v>
      </c>
    </row>
    <row r="7" spans="1:6" x14ac:dyDescent="0.2">
      <c r="A7" s="59" t="s">
        <v>10</v>
      </c>
      <c r="B7" s="60"/>
      <c r="C7" s="62">
        <f>'Bdg14-15'!D10</f>
        <v>6.3E-3</v>
      </c>
      <c r="D7" s="61"/>
      <c r="E7" s="62">
        <f>'Bdg14-15'!F10</f>
        <v>5.7000000000000002E-3</v>
      </c>
    </row>
    <row r="8" spans="1:6" x14ac:dyDescent="0.2">
      <c r="A8" s="74" t="s">
        <v>11</v>
      </c>
      <c r="B8" s="74"/>
      <c r="C8" s="61">
        <f>'Bdg14-15'!D11</f>
        <v>941912.45819999999</v>
      </c>
      <c r="D8" s="61"/>
      <c r="E8" s="61">
        <f>'Bdg14-15'!F11</f>
        <v>1209974.1177000001</v>
      </c>
    </row>
    <row r="10" spans="1:6" x14ac:dyDescent="0.2">
      <c r="A10" s="75" t="s">
        <v>266</v>
      </c>
      <c r="B10" s="75"/>
    </row>
    <row r="11" spans="1:6" x14ac:dyDescent="0.2">
      <c r="A11" s="59" t="s">
        <v>28</v>
      </c>
      <c r="C11" s="63">
        <f>'Bdg14-15'!D32</f>
        <v>0</v>
      </c>
      <c r="E11" s="63">
        <f>'Bdg14-15'!F32</f>
        <v>0</v>
      </c>
    </row>
    <row r="12" spans="1:6" x14ac:dyDescent="0.2">
      <c r="A12" s="59" t="s">
        <v>15</v>
      </c>
      <c r="C12" s="63">
        <f>'Bdg14-15'!D33</f>
        <v>0</v>
      </c>
      <c r="E12" s="63">
        <f>'Bdg14-15'!F33</f>
        <v>0</v>
      </c>
    </row>
    <row r="13" spans="1:6" x14ac:dyDescent="0.2">
      <c r="A13" s="59" t="s">
        <v>20</v>
      </c>
      <c r="C13" s="63">
        <f>'Bdg14-15'!D34</f>
        <v>0</v>
      </c>
      <c r="E13" s="63">
        <f>'Bdg14-15'!F34</f>
        <v>0</v>
      </c>
    </row>
    <row r="14" spans="1:6" x14ac:dyDescent="0.2">
      <c r="A14" s="59" t="s">
        <v>29</v>
      </c>
      <c r="C14" s="63">
        <f>'Bdg14-15'!D35</f>
        <v>0</v>
      </c>
      <c r="E14" s="63">
        <f>'Bdg14-15'!F35</f>
        <v>0</v>
      </c>
    </row>
    <row r="15" spans="1:6" x14ac:dyDescent="0.2">
      <c r="A15" s="59" t="s">
        <v>30</v>
      </c>
      <c r="C15" s="63">
        <f>'Bdg14-15'!D36</f>
        <v>0</v>
      </c>
      <c r="E15" s="63">
        <f>'Bdg14-15'!F36</f>
        <v>0</v>
      </c>
    </row>
    <row r="16" spans="1:6" x14ac:dyDescent="0.2">
      <c r="A16" s="59" t="s">
        <v>26</v>
      </c>
      <c r="C16" s="63">
        <f>'Bdg14-15'!D37</f>
        <v>0</v>
      </c>
      <c r="E16" s="63">
        <f>'Bdg14-15'!F37</f>
        <v>0</v>
      </c>
    </row>
    <row r="18" spans="1:5" x14ac:dyDescent="0.2">
      <c r="A18" s="64" t="s">
        <v>125</v>
      </c>
    </row>
    <row r="19" spans="1:5" x14ac:dyDescent="0.2">
      <c r="A19" s="59" t="s">
        <v>268</v>
      </c>
      <c r="C19" s="63">
        <f>'Bdg14-15'!D176</f>
        <v>24782</v>
      </c>
      <c r="E19" s="63">
        <f>'Bdg14-15'!F176</f>
        <v>27282</v>
      </c>
    </row>
    <row r="20" spans="1:5" x14ac:dyDescent="0.2">
      <c r="A20" s="59" t="s">
        <v>267</v>
      </c>
      <c r="C20" s="63">
        <f>'Bdg14-15'!D177</f>
        <v>15000</v>
      </c>
      <c r="E20" s="63">
        <f>'Bdg14-15'!F177</f>
        <v>15000</v>
      </c>
    </row>
    <row r="22" spans="1:5" x14ac:dyDescent="0.2">
      <c r="A22" s="64" t="s">
        <v>134</v>
      </c>
    </row>
    <row r="23" spans="1:5" x14ac:dyDescent="0.2">
      <c r="A23" s="59" t="s">
        <v>269</v>
      </c>
      <c r="C23" s="63">
        <f>'Bdg14-15'!D187</f>
        <v>28123</v>
      </c>
      <c r="E23" s="63">
        <f>'Bdg14-15'!F187</f>
        <v>30623</v>
      </c>
    </row>
    <row r="25" spans="1:5" x14ac:dyDescent="0.2">
      <c r="A25" s="64" t="s">
        <v>270</v>
      </c>
    </row>
    <row r="26" spans="1:5" x14ac:dyDescent="0.2">
      <c r="A26" s="59" t="s">
        <v>271</v>
      </c>
      <c r="C26" s="63">
        <f>'Bdg14-15'!D200</f>
        <v>25548</v>
      </c>
      <c r="E26" s="63">
        <f>'Bdg14-15'!F200</f>
        <v>28048</v>
      </c>
    </row>
    <row r="28" spans="1:5" x14ac:dyDescent="0.2">
      <c r="A28" s="64" t="s">
        <v>143</v>
      </c>
    </row>
    <row r="29" spans="1:5" x14ac:dyDescent="0.2">
      <c r="A29" s="59" t="s">
        <v>279</v>
      </c>
      <c r="C29" s="63">
        <f>'Bdg14-15'!D208</f>
        <v>25548</v>
      </c>
      <c r="E29" s="63">
        <f>'Bdg14-15'!F208</f>
        <v>28048</v>
      </c>
    </row>
    <row r="31" spans="1:5" x14ac:dyDescent="0.2">
      <c r="A31" s="64" t="s">
        <v>272</v>
      </c>
    </row>
    <row r="32" spans="1:5" x14ac:dyDescent="0.2">
      <c r="A32" s="59" t="s">
        <v>274</v>
      </c>
      <c r="C32" s="63">
        <f>'Bdg14-15'!D219</f>
        <v>24480</v>
      </c>
      <c r="E32" s="63">
        <f>'Bdg14-15'!F219</f>
        <v>26980</v>
      </c>
    </row>
    <row r="33" spans="1:5" x14ac:dyDescent="0.2">
      <c r="A33" s="59" t="s">
        <v>273</v>
      </c>
      <c r="C33" s="63">
        <f>'Bdg14-15'!D220</f>
        <v>23333</v>
      </c>
      <c r="E33" s="63">
        <f>'Bdg14-15'!F220</f>
        <v>23333</v>
      </c>
    </row>
    <row r="35" spans="1:5" s="64" customFormat="1" x14ac:dyDescent="0.2">
      <c r="A35" s="64" t="s">
        <v>275</v>
      </c>
    </row>
    <row r="36" spans="1:5" x14ac:dyDescent="0.2">
      <c r="A36" s="59" t="s">
        <v>276</v>
      </c>
      <c r="C36" s="63">
        <f>'Bdg14-15'!D235</f>
        <v>22767</v>
      </c>
      <c r="E36" s="63">
        <f>'Bdg14-15'!F235</f>
        <v>25267</v>
      </c>
    </row>
    <row r="38" spans="1:5" s="64" customFormat="1" x14ac:dyDescent="0.2">
      <c r="A38" s="64" t="s">
        <v>277</v>
      </c>
    </row>
    <row r="39" spans="1:5" x14ac:dyDescent="0.2">
      <c r="A39" s="59" t="s">
        <v>278</v>
      </c>
      <c r="C39" s="63">
        <f>'Bdg14-15'!D245</f>
        <v>16668</v>
      </c>
      <c r="E39" s="63">
        <f>'Bdg14-15'!F245</f>
        <v>19168</v>
      </c>
    </row>
    <row r="40" spans="1:5" x14ac:dyDescent="0.2">
      <c r="C40" s="63"/>
    </row>
    <row r="41" spans="1:5" s="64" customFormat="1" x14ac:dyDescent="0.2">
      <c r="A41" s="64" t="s">
        <v>280</v>
      </c>
    </row>
    <row r="42" spans="1:5" x14ac:dyDescent="0.2">
      <c r="A42" s="59" t="s">
        <v>281</v>
      </c>
      <c r="C42" s="63">
        <f>'Bdg14-15'!D255</f>
        <v>33480</v>
      </c>
      <c r="E42" s="63">
        <f>'Bdg14-15'!F255</f>
        <v>35980</v>
      </c>
    </row>
    <row r="44" spans="1:5" s="64" customFormat="1" x14ac:dyDescent="0.2">
      <c r="A44" s="64" t="s">
        <v>178</v>
      </c>
    </row>
    <row r="45" spans="1:5" x14ac:dyDescent="0.2">
      <c r="A45" s="59" t="s">
        <v>282</v>
      </c>
      <c r="C45" s="63">
        <f>'Bdg14-15'!D298</f>
        <v>46585</v>
      </c>
      <c r="E45" s="63">
        <f>'Bdg14-15'!F298</f>
        <v>48357.275000000001</v>
      </c>
    </row>
    <row r="47" spans="1:5" s="64" customFormat="1" x14ac:dyDescent="0.2">
      <c r="A47" s="64" t="s">
        <v>283</v>
      </c>
    </row>
    <row r="48" spans="1:5" x14ac:dyDescent="0.2">
      <c r="A48" s="59" t="s">
        <v>284</v>
      </c>
      <c r="C48" s="63">
        <f>'Bdg14-15'!D312</f>
        <v>64812.38</v>
      </c>
      <c r="E48" s="63">
        <f>'Bdg14-15'!F312</f>
        <v>76975.875</v>
      </c>
    </row>
    <row r="50" spans="1:5" s="64" customFormat="1" x14ac:dyDescent="0.2">
      <c r="A50" s="64" t="s">
        <v>15</v>
      </c>
    </row>
    <row r="51" spans="1:5" x14ac:dyDescent="0.2">
      <c r="A51" s="59" t="s">
        <v>285</v>
      </c>
      <c r="C51" s="63">
        <f>'Bdg14-15'!D348</f>
        <v>27688</v>
      </c>
      <c r="E51" s="63">
        <f>'Bdg14-15'!F348</f>
        <v>20949.741177000004</v>
      </c>
    </row>
    <row r="54" spans="1:5" x14ac:dyDescent="0.2">
      <c r="A54" s="64" t="s">
        <v>286</v>
      </c>
    </row>
    <row r="55" spans="1:5" x14ac:dyDescent="0.2">
      <c r="A55" s="59" t="s">
        <v>287</v>
      </c>
      <c r="C55" s="63">
        <f>'Bdg14-15'!D412</f>
        <v>14500</v>
      </c>
      <c r="E55" s="63">
        <f>'Bdg14-15'!F412</f>
        <v>17000</v>
      </c>
    </row>
    <row r="57" spans="1:5" s="64" customFormat="1" x14ac:dyDescent="0.2">
      <c r="A57" s="64" t="s">
        <v>29</v>
      </c>
    </row>
    <row r="58" spans="1:5" x14ac:dyDescent="0.2">
      <c r="A58" s="59" t="s">
        <v>288</v>
      </c>
      <c r="C58" s="63">
        <f>'Bdg14-15'!D464</f>
        <v>14500</v>
      </c>
      <c r="E58" s="63">
        <f>'Bdg14-15'!F464</f>
        <v>17000</v>
      </c>
    </row>
    <row r="60" spans="1:5" s="64" customFormat="1" x14ac:dyDescent="0.2">
      <c r="A60" s="64" t="s">
        <v>30</v>
      </c>
    </row>
    <row r="61" spans="1:5" x14ac:dyDescent="0.2">
      <c r="A61" s="59" t="s">
        <v>287</v>
      </c>
      <c r="C61" s="63">
        <f>'Bdg14-15'!D518</f>
        <v>14500</v>
      </c>
      <c r="E61" s="63">
        <f>'Bdg14-15'!F518</f>
        <v>17000</v>
      </c>
    </row>
    <row r="63" spans="1:5" s="64" customFormat="1" x14ac:dyDescent="0.2">
      <c r="A63" s="64" t="s">
        <v>26</v>
      </c>
    </row>
    <row r="64" spans="1:5" x14ac:dyDescent="0.2">
      <c r="A64" s="59" t="s">
        <v>287</v>
      </c>
      <c r="C64" s="63">
        <f>'Bdg14-15'!D571</f>
        <v>14500</v>
      </c>
      <c r="E64" s="63">
        <f>'Bdg14-15'!F571</f>
        <v>17000</v>
      </c>
    </row>
    <row r="66" spans="1:5" x14ac:dyDescent="0.2">
      <c r="A66" s="64" t="s">
        <v>290</v>
      </c>
      <c r="C66" s="63">
        <f>'Bdg14-15'!D106</f>
        <v>944312</v>
      </c>
      <c r="E66" s="63">
        <f>'Bdg14-15'!F106</f>
        <v>1171265.3999999999</v>
      </c>
    </row>
    <row r="67" spans="1:5" x14ac:dyDescent="0.2">
      <c r="A67" s="64" t="s">
        <v>289</v>
      </c>
      <c r="C67" s="63">
        <f>'Bdg14-15'!D315</f>
        <v>1016022.61</v>
      </c>
      <c r="E67" s="63">
        <f>'Bdg14-15'!F315</f>
        <v>1127341.355</v>
      </c>
    </row>
    <row r="68" spans="1:5" x14ac:dyDescent="0.2">
      <c r="A68" s="64"/>
    </row>
  </sheetData>
  <customSheetViews>
    <customSheetView guid="{3B3555BD-DCEE-4EE8-8FDB-7414996F8AA5}" state="hidden">
      <selection activeCell="E32" sqref="E32"/>
      <pageMargins left="0.7" right="0.7" top="0.75" bottom="0.75" header="0.3" footer="0.3"/>
      <pageSetup orientation="portrait" verticalDpi="0" r:id="rId1"/>
      <headerFooter>
        <oddHeader>&amp;CBriscoe County Budget Summary 
2014-2015</oddHeader>
        <oddFooter>Page &amp;P of &amp;N</oddFooter>
      </headerFooter>
    </customSheetView>
    <customSheetView guid="{38CB8175-E46C-4050-9625-28B634481A1F}">
      <selection activeCell="E32" sqref="E32"/>
      <pageMargins left="0.7" right="0.7" top="0.75" bottom="0.75" header="0.3" footer="0.3"/>
      <pageSetup orientation="portrait" verticalDpi="0" r:id="rId2"/>
      <headerFooter>
        <oddHeader>&amp;CBriscoe County Budget Summary 
2014-2015</oddHeader>
        <oddFooter>Page &amp;P of &amp;N</oddFooter>
      </headerFooter>
    </customSheetView>
    <customSheetView guid="{9B37E2FC-227D-4C34-9CD5-D8ADAA088791}">
      <selection activeCell="E32" sqref="E32"/>
      <pageMargins left="0.7" right="0.7" top="0.75" bottom="0.75" header="0.3" footer="0.3"/>
      <pageSetup orientation="portrait" verticalDpi="0" r:id="rId3"/>
      <headerFooter>
        <oddHeader>&amp;CBriscoe County Budget Summary 
2014-2015</oddHeader>
        <oddFooter>Page &amp;P of &amp;N</oddFooter>
      </headerFooter>
    </customSheetView>
    <customSheetView guid="{0521518F-1AA5-444F-AF62-9D4A8B15919A}">
      <selection activeCell="E32" sqref="E32"/>
      <pageMargins left="0.7" right="0.7" top="0.75" bottom="0.75" header="0.3" footer="0.3"/>
      <pageSetup orientation="portrait" verticalDpi="0" r:id="rId4"/>
      <headerFooter>
        <oddHeader>&amp;CBriscoe County Budget Summary 
2014-2015</oddHeader>
        <oddFooter>Page &amp;P of &amp;N</oddFooter>
      </headerFooter>
    </customSheetView>
  </customSheetViews>
  <mergeCells count="2">
    <mergeCell ref="A8:B8"/>
    <mergeCell ref="A10:B10"/>
  </mergeCells>
  <pageMargins left="0.7" right="0.7" top="0.75" bottom="0.75" header="0.3" footer="0.3"/>
  <pageSetup orientation="portrait" verticalDpi="0" r:id="rId5"/>
  <headerFooter>
    <oddHeader>&amp;CBriscoe County Budget Summary 
2014-2015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589"/>
  <sheetViews>
    <sheetView topLeftCell="A364" workbookViewId="0">
      <selection activeCell="B459" sqref="B459"/>
    </sheetView>
  </sheetViews>
  <sheetFormatPr defaultRowHeight="15" x14ac:dyDescent="0.25"/>
  <cols>
    <col min="1" max="1" width="1.5703125" style="1" customWidth="1"/>
    <col min="2" max="2" width="31.42578125" style="1" bestFit="1" customWidth="1"/>
    <col min="3" max="3" width="5.5703125" style="41" bestFit="1" customWidth="1"/>
    <col min="4" max="4" width="14.7109375" style="2" customWidth="1"/>
    <col min="5" max="5" width="1.42578125" style="31" customWidth="1"/>
    <col min="6" max="6" width="15.140625" style="2" bestFit="1" customWidth="1"/>
    <col min="7" max="7" width="1.28515625" style="1" customWidth="1"/>
    <col min="8" max="8" width="10.28515625" style="1" bestFit="1" customWidth="1"/>
    <col min="9" max="9" width="12.140625" style="3" customWidth="1"/>
    <col min="10" max="10" width="11.42578125" style="1" bestFit="1" customWidth="1"/>
    <col min="11" max="16384" width="9.140625" style="1"/>
  </cols>
  <sheetData>
    <row r="1" spans="1:9" ht="48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</row>
    <row r="2" spans="1:9" ht="5.25" customHeight="1" x14ac:dyDescent="0.25"/>
    <row r="3" spans="1:9" s="4" customFormat="1" ht="12.75" x14ac:dyDescent="0.2">
      <c r="A3" s="79" t="s">
        <v>1</v>
      </c>
      <c r="B3" s="79"/>
      <c r="C3" s="79"/>
      <c r="D3" s="79"/>
      <c r="E3" s="79"/>
      <c r="F3" s="79"/>
      <c r="G3" s="79"/>
      <c r="H3" s="79"/>
      <c r="I3" s="79"/>
    </row>
    <row r="4" spans="1:9" ht="4.5" customHeight="1" x14ac:dyDescent="0.25"/>
    <row r="5" spans="1:9" s="5" customFormat="1" x14ac:dyDescent="0.25">
      <c r="C5" s="40"/>
      <c r="D5" s="6" t="s">
        <v>3</v>
      </c>
      <c r="E5" s="32"/>
      <c r="F5" s="6" t="s">
        <v>4</v>
      </c>
      <c r="H5" s="5" t="s">
        <v>5</v>
      </c>
      <c r="I5" s="56" t="s">
        <v>6</v>
      </c>
    </row>
    <row r="6" spans="1:9" s="4" customFormat="1" ht="12.75" x14ac:dyDescent="0.2">
      <c r="B6" s="4" t="s">
        <v>2</v>
      </c>
      <c r="C6" s="41"/>
      <c r="D6" s="7">
        <v>103088624</v>
      </c>
      <c r="E6" s="31"/>
      <c r="F6" s="7">
        <v>161819041</v>
      </c>
      <c r="H6" s="8" t="str">
        <f t="shared" ref="H6:H11" si="0">IF(D6&lt;F6,"Increased","Decreased")</f>
        <v>Increased</v>
      </c>
      <c r="I6" s="9">
        <f>F6-D6</f>
        <v>58730417</v>
      </c>
    </row>
    <row r="7" spans="1:9" s="4" customFormat="1" ht="12.75" x14ac:dyDescent="0.2">
      <c r="B7" s="4" t="s">
        <v>7</v>
      </c>
      <c r="C7" s="41"/>
      <c r="D7" s="54">
        <v>6.7000000000000002E-3</v>
      </c>
      <c r="E7" s="31"/>
      <c r="F7" s="54">
        <v>5.7999999999999996E-3</v>
      </c>
      <c r="H7" s="8" t="str">
        <f t="shared" si="0"/>
        <v>Decreased</v>
      </c>
      <c r="I7" s="9"/>
    </row>
    <row r="8" spans="1:9" s="4" customFormat="1" ht="12.75" x14ac:dyDescent="0.2">
      <c r="B8" s="4" t="s">
        <v>8</v>
      </c>
      <c r="C8" s="41"/>
      <c r="D8" s="7">
        <v>686590.85</v>
      </c>
      <c r="E8" s="31"/>
      <c r="F8" s="7">
        <f>F6*F7</f>
        <v>938550.43779999996</v>
      </c>
      <c r="H8" s="8" t="str">
        <f t="shared" si="0"/>
        <v>Increased</v>
      </c>
      <c r="I8" s="9">
        <f>F8-D8</f>
        <v>251959.58779999998</v>
      </c>
    </row>
    <row r="9" spans="1:9" s="4" customFormat="1" ht="12.75" x14ac:dyDescent="0.2">
      <c r="B9" s="4" t="s">
        <v>9</v>
      </c>
      <c r="C9" s="41"/>
      <c r="D9" s="7">
        <v>149509914</v>
      </c>
      <c r="E9" s="31"/>
      <c r="F9" s="7">
        <v>212276161</v>
      </c>
      <c r="H9" s="8" t="str">
        <f t="shared" si="0"/>
        <v>Increased</v>
      </c>
      <c r="I9" s="9">
        <f>F9-D9</f>
        <v>62766247</v>
      </c>
    </row>
    <row r="10" spans="1:9" s="4" customFormat="1" ht="12.75" x14ac:dyDescent="0.2">
      <c r="B10" s="4" t="s">
        <v>10</v>
      </c>
      <c r="C10" s="41"/>
      <c r="D10" s="54">
        <v>6.3E-3</v>
      </c>
      <c r="E10" s="31"/>
      <c r="F10" s="54">
        <v>5.7000000000000002E-3</v>
      </c>
      <c r="H10" s="8" t="str">
        <f t="shared" si="0"/>
        <v>Decreased</v>
      </c>
      <c r="I10" s="9"/>
    </row>
    <row r="11" spans="1:9" s="4" customFormat="1" ht="12.75" x14ac:dyDescent="0.2">
      <c r="B11" s="80" t="s">
        <v>11</v>
      </c>
      <c r="C11" s="80"/>
      <c r="D11" s="7">
        <f>D9*D10</f>
        <v>941912.45819999999</v>
      </c>
      <c r="E11" s="31"/>
      <c r="F11" s="67">
        <f>F9*F10</f>
        <v>1209974.1177000001</v>
      </c>
      <c r="H11" s="8" t="str">
        <f t="shared" si="0"/>
        <v>Increased</v>
      </c>
      <c r="I11" s="9">
        <f>F11-D11</f>
        <v>268061.65950000007</v>
      </c>
    </row>
    <row r="12" spans="1:9" ht="12.75" customHeight="1" x14ac:dyDescent="0.25"/>
    <row r="13" spans="1:9" x14ac:dyDescent="0.25">
      <c r="A13" s="76" t="s">
        <v>12</v>
      </c>
      <c r="B13" s="76"/>
    </row>
    <row r="14" spans="1:9" s="4" customFormat="1" ht="12.75" x14ac:dyDescent="0.2">
      <c r="B14" s="10" t="s">
        <v>13</v>
      </c>
      <c r="C14" s="41"/>
      <c r="D14" s="7">
        <v>0.79</v>
      </c>
      <c r="E14" s="31"/>
      <c r="F14" s="7">
        <v>0.78</v>
      </c>
      <c r="H14" s="8" t="str">
        <f t="shared" ref="H14:H19" si="1">IF(D14&lt;F14,"Increased","Decreased")</f>
        <v>Decreased</v>
      </c>
      <c r="I14" s="9"/>
    </row>
    <row r="15" spans="1:9" s="4" customFormat="1" ht="12.75" x14ac:dyDescent="0.2">
      <c r="B15" s="11" t="s">
        <v>14</v>
      </c>
      <c r="C15" s="41"/>
      <c r="D15" s="7">
        <f>ROUND( (D11*D14),0)</f>
        <v>744111</v>
      </c>
      <c r="E15" s="31"/>
      <c r="F15" s="7">
        <f>ROUND( (F11*F14),0)</f>
        <v>943780</v>
      </c>
      <c r="H15" s="8" t="str">
        <f t="shared" si="1"/>
        <v>Increased</v>
      </c>
      <c r="I15" s="9">
        <f>F15-D15</f>
        <v>199669</v>
      </c>
    </row>
    <row r="16" spans="1:9" s="4" customFormat="1" ht="12.75" x14ac:dyDescent="0.2">
      <c r="B16" s="10" t="s">
        <v>15</v>
      </c>
      <c r="C16" s="41"/>
      <c r="D16" s="67">
        <v>0.02</v>
      </c>
      <c r="E16" s="31"/>
      <c r="F16" s="7">
        <v>0.01</v>
      </c>
      <c r="H16" s="8" t="str">
        <f t="shared" si="1"/>
        <v>Decreased</v>
      </c>
      <c r="I16" s="9"/>
    </row>
    <row r="17" spans="1:10" s="4" customFormat="1" ht="12.75" x14ac:dyDescent="0.2">
      <c r="B17" s="10" t="s">
        <v>16</v>
      </c>
      <c r="C17" s="41"/>
      <c r="D17" s="7">
        <f>ROUND( (D11*D16),0)</f>
        <v>18838</v>
      </c>
      <c r="E17" s="31"/>
      <c r="F17" s="7">
        <f>F16*F11</f>
        <v>12099.741177000002</v>
      </c>
      <c r="H17" s="8" t="str">
        <f t="shared" si="1"/>
        <v>Decreased</v>
      </c>
      <c r="I17" s="9">
        <f>F17-D17</f>
        <v>-6738.2588229999983</v>
      </c>
    </row>
    <row r="18" spans="1:10" s="4" customFormat="1" ht="12.75" x14ac:dyDescent="0.2">
      <c r="B18" s="10" t="s">
        <v>17</v>
      </c>
      <c r="C18" s="41"/>
      <c r="D18" s="7">
        <v>0.19</v>
      </c>
      <c r="E18" s="31"/>
      <c r="F18" s="7">
        <v>0.21</v>
      </c>
      <c r="H18" s="8" t="str">
        <f t="shared" si="1"/>
        <v>Increased</v>
      </c>
      <c r="I18" s="9"/>
    </row>
    <row r="19" spans="1:10" s="4" customFormat="1" ht="12.75" x14ac:dyDescent="0.2">
      <c r="B19" s="10" t="s">
        <v>18</v>
      </c>
      <c r="C19" s="41"/>
      <c r="D19" s="7">
        <f>ROUND( (D11*D18),0)</f>
        <v>178963</v>
      </c>
      <c r="E19" s="31"/>
      <c r="F19" s="7">
        <f>F18*F11</f>
        <v>254094.564717</v>
      </c>
      <c r="H19" s="8" t="str">
        <f t="shared" si="1"/>
        <v>Increased</v>
      </c>
      <c r="I19" s="9">
        <f>F19-D19</f>
        <v>75131.564717000001</v>
      </c>
    </row>
    <row r="20" spans="1:10" ht="10.5" customHeight="1" x14ac:dyDescent="0.25"/>
    <row r="21" spans="1:10" x14ac:dyDescent="0.25">
      <c r="A21" s="81" t="s">
        <v>19</v>
      </c>
      <c r="B21" s="81"/>
      <c r="C21" s="81"/>
    </row>
    <row r="22" spans="1:10" x14ac:dyDescent="0.25">
      <c r="B22" s="4" t="s">
        <v>20</v>
      </c>
      <c r="D22" s="7">
        <v>0.25</v>
      </c>
      <c r="F22" s="2">
        <v>0.25</v>
      </c>
      <c r="H22" s="8" t="str">
        <f t="shared" ref="H22:H29" si="2">IF(D22&lt;F22,"Increased","Decreased")</f>
        <v>Decreased</v>
      </c>
    </row>
    <row r="23" spans="1:10" x14ac:dyDescent="0.25">
      <c r="B23" s="4" t="s">
        <v>21</v>
      </c>
      <c r="D23" s="7">
        <f>ROUND( (D19*D22),0)</f>
        <v>44741</v>
      </c>
      <c r="F23" s="7">
        <f>ROUND( (F19*F22),0)</f>
        <v>63524</v>
      </c>
      <c r="H23" s="8" t="str">
        <f t="shared" si="2"/>
        <v>Increased</v>
      </c>
      <c r="I23" s="3">
        <f>F23-D23</f>
        <v>18783</v>
      </c>
    </row>
    <row r="24" spans="1:10" x14ac:dyDescent="0.25">
      <c r="B24" s="4" t="s">
        <v>22</v>
      </c>
      <c r="D24" s="7">
        <v>0.28999999999999998</v>
      </c>
      <c r="F24" s="2">
        <v>0.28999999999999998</v>
      </c>
      <c r="H24" s="8" t="str">
        <f t="shared" si="2"/>
        <v>Decreased</v>
      </c>
      <c r="J24" s="25"/>
    </row>
    <row r="25" spans="1:10" x14ac:dyDescent="0.25">
      <c r="B25" s="4" t="s">
        <v>23</v>
      </c>
      <c r="D25" s="7">
        <f>ROUND( (D19*D24),0)</f>
        <v>51899</v>
      </c>
      <c r="F25" s="7">
        <f>ROUND( (F19*F24),0)</f>
        <v>73687</v>
      </c>
      <c r="H25" s="8" t="str">
        <f t="shared" si="2"/>
        <v>Increased</v>
      </c>
      <c r="I25" s="3">
        <f>F25-D25</f>
        <v>21788</v>
      </c>
      <c r="J25" s="25"/>
    </row>
    <row r="26" spans="1:10" x14ac:dyDescent="0.25">
      <c r="B26" s="4" t="s">
        <v>24</v>
      </c>
      <c r="D26" s="7">
        <v>0.25</v>
      </c>
      <c r="F26" s="2">
        <v>0.25</v>
      </c>
      <c r="H26" s="8" t="str">
        <f t="shared" si="2"/>
        <v>Decreased</v>
      </c>
    </row>
    <row r="27" spans="1:10" x14ac:dyDescent="0.25">
      <c r="B27" s="4" t="s">
        <v>25</v>
      </c>
      <c r="D27" s="7">
        <f>ROUND( (D19*D26),0)</f>
        <v>44741</v>
      </c>
      <c r="F27" s="7">
        <f>ROUND( (F19*F26),0)</f>
        <v>63524</v>
      </c>
      <c r="H27" s="8" t="str">
        <f t="shared" si="2"/>
        <v>Increased</v>
      </c>
      <c r="I27" s="3">
        <f>F27-D27</f>
        <v>18783</v>
      </c>
    </row>
    <row r="28" spans="1:10" x14ac:dyDescent="0.25">
      <c r="B28" s="4" t="s">
        <v>26</v>
      </c>
      <c r="D28" s="7">
        <v>0.21</v>
      </c>
      <c r="F28" s="2">
        <v>0.21</v>
      </c>
      <c r="H28" s="8" t="str">
        <f t="shared" si="2"/>
        <v>Decreased</v>
      </c>
    </row>
    <row r="29" spans="1:10" x14ac:dyDescent="0.25">
      <c r="B29" s="4" t="s">
        <v>27</v>
      </c>
      <c r="D29" s="7">
        <f>ROUND( (D19*D28),0)</f>
        <v>37582</v>
      </c>
      <c r="F29" s="7">
        <f>ROUND( (F19*F28),0)</f>
        <v>53360</v>
      </c>
      <c r="H29" s="8" t="str">
        <f t="shared" si="2"/>
        <v>Increased</v>
      </c>
      <c r="I29" s="3">
        <f>F29-D29</f>
        <v>15778</v>
      </c>
    </row>
    <row r="30" spans="1:10" ht="10.5" customHeight="1" x14ac:dyDescent="0.25"/>
    <row r="31" spans="1:10" x14ac:dyDescent="0.25">
      <c r="A31" s="76" t="s">
        <v>65</v>
      </c>
      <c r="B31" s="76"/>
    </row>
    <row r="32" spans="1:10" s="4" customFormat="1" ht="12.75" x14ac:dyDescent="0.2">
      <c r="B32" s="4" t="s">
        <v>28</v>
      </c>
      <c r="C32" s="46"/>
      <c r="D32" s="7">
        <v>0</v>
      </c>
      <c r="E32" s="47"/>
      <c r="F32" s="47">
        <v>0</v>
      </c>
      <c r="H32" s="8" t="str">
        <f t="shared" ref="H32:H37" si="3">IF(D32&lt;F32,"Increased","Decreased")</f>
        <v>Decreased</v>
      </c>
      <c r="I32" s="9">
        <f t="shared" ref="I32:I37" si="4">F32-D32</f>
        <v>0</v>
      </c>
    </row>
    <row r="33" spans="1:9" s="4" customFormat="1" ht="12.75" x14ac:dyDescent="0.2">
      <c r="B33" s="4" t="s">
        <v>15</v>
      </c>
      <c r="C33" s="46"/>
      <c r="D33" s="7">
        <v>0</v>
      </c>
      <c r="E33" s="47"/>
      <c r="F33" s="47">
        <v>0</v>
      </c>
      <c r="H33" s="8" t="str">
        <f t="shared" si="3"/>
        <v>Decreased</v>
      </c>
      <c r="I33" s="9">
        <f t="shared" si="4"/>
        <v>0</v>
      </c>
    </row>
    <row r="34" spans="1:9" s="4" customFormat="1" ht="12.75" x14ac:dyDescent="0.2">
      <c r="B34" s="4" t="s">
        <v>20</v>
      </c>
      <c r="C34" s="46"/>
      <c r="D34" s="7">
        <v>0</v>
      </c>
      <c r="E34" s="47"/>
      <c r="F34" s="47">
        <v>0</v>
      </c>
      <c r="H34" s="8" t="str">
        <f t="shared" si="3"/>
        <v>Decreased</v>
      </c>
      <c r="I34" s="9">
        <f t="shared" si="4"/>
        <v>0</v>
      </c>
    </row>
    <row r="35" spans="1:9" s="4" customFormat="1" ht="12.75" x14ac:dyDescent="0.2">
      <c r="B35" s="4" t="s">
        <v>29</v>
      </c>
      <c r="C35" s="46"/>
      <c r="D35" s="7">
        <v>0</v>
      </c>
      <c r="E35" s="47"/>
      <c r="F35" s="47">
        <v>0</v>
      </c>
      <c r="H35" s="8" t="str">
        <f t="shared" si="3"/>
        <v>Decreased</v>
      </c>
      <c r="I35" s="9">
        <f t="shared" si="4"/>
        <v>0</v>
      </c>
    </row>
    <row r="36" spans="1:9" s="4" customFormat="1" ht="12.75" x14ac:dyDescent="0.2">
      <c r="B36" s="4" t="s">
        <v>30</v>
      </c>
      <c r="C36" s="46"/>
      <c r="D36" s="7">
        <v>0</v>
      </c>
      <c r="E36" s="47"/>
      <c r="F36" s="47">
        <v>0</v>
      </c>
      <c r="H36" s="8" t="str">
        <f t="shared" si="3"/>
        <v>Decreased</v>
      </c>
      <c r="I36" s="9">
        <f t="shared" si="4"/>
        <v>0</v>
      </c>
    </row>
    <row r="37" spans="1:9" s="4" customFormat="1" ht="12.75" x14ac:dyDescent="0.2">
      <c r="B37" s="4" t="s">
        <v>26</v>
      </c>
      <c r="C37" s="46"/>
      <c r="D37" s="7">
        <v>0</v>
      </c>
      <c r="E37" s="47"/>
      <c r="F37" s="47">
        <v>0</v>
      </c>
      <c r="H37" s="8" t="str">
        <f t="shared" si="3"/>
        <v>Decreased</v>
      </c>
      <c r="I37" s="9">
        <f t="shared" si="4"/>
        <v>0</v>
      </c>
    </row>
    <row r="38" spans="1:9" ht="10.5" customHeight="1" x14ac:dyDescent="0.25">
      <c r="H38" s="8"/>
    </row>
    <row r="39" spans="1:9" x14ac:dyDescent="0.25">
      <c r="A39" s="76" t="s">
        <v>31</v>
      </c>
      <c r="B39" s="76"/>
      <c r="H39" s="8"/>
    </row>
    <row r="40" spans="1:9" s="4" customFormat="1" ht="12.75" x14ac:dyDescent="0.2">
      <c r="B40" s="4" t="s">
        <v>32</v>
      </c>
      <c r="C40" s="46"/>
      <c r="D40" s="7">
        <v>8591.42</v>
      </c>
      <c r="E40" s="7"/>
      <c r="F40" s="7">
        <v>8500</v>
      </c>
      <c r="H40" s="8" t="str">
        <f t="shared" ref="H40:H51" si="5">IF(D40&lt;F40,"Increased","Decreased")</f>
        <v>Decreased</v>
      </c>
      <c r="I40" s="9">
        <f t="shared" ref="I40:I51" si="6">F40-D40</f>
        <v>-91.420000000000073</v>
      </c>
    </row>
    <row r="41" spans="1:9" s="4" customFormat="1" ht="12.75" x14ac:dyDescent="0.2">
      <c r="B41" s="4" t="s">
        <v>33</v>
      </c>
      <c r="C41" s="46"/>
      <c r="D41" s="7">
        <v>95</v>
      </c>
      <c r="E41" s="7"/>
      <c r="F41" s="7">
        <v>450</v>
      </c>
      <c r="H41" s="8" t="str">
        <f t="shared" si="5"/>
        <v>Increased</v>
      </c>
      <c r="I41" s="9">
        <f t="shared" si="6"/>
        <v>355</v>
      </c>
    </row>
    <row r="42" spans="1:9" s="4" customFormat="1" ht="12.75" x14ac:dyDescent="0.2">
      <c r="B42" s="4" t="s">
        <v>76</v>
      </c>
      <c r="C42" s="46"/>
      <c r="D42" s="7">
        <v>500</v>
      </c>
      <c r="E42" s="7"/>
      <c r="F42" s="7">
        <v>500</v>
      </c>
      <c r="H42" s="8" t="str">
        <f t="shared" si="5"/>
        <v>Decreased</v>
      </c>
      <c r="I42" s="9">
        <f t="shared" si="6"/>
        <v>0</v>
      </c>
    </row>
    <row r="43" spans="1:9" s="4" customFormat="1" ht="12.75" x14ac:dyDescent="0.2">
      <c r="B43" s="4" t="s">
        <v>112</v>
      </c>
      <c r="C43" s="46"/>
      <c r="D43" s="7">
        <v>21000</v>
      </c>
      <c r="E43" s="7"/>
      <c r="F43" s="7">
        <v>22000</v>
      </c>
      <c r="H43" s="8" t="str">
        <f t="shared" si="5"/>
        <v>Increased</v>
      </c>
      <c r="I43" s="9">
        <f t="shared" si="6"/>
        <v>1000</v>
      </c>
    </row>
    <row r="44" spans="1:9" s="4" customFormat="1" ht="12.75" x14ac:dyDescent="0.2">
      <c r="B44" s="4" t="s">
        <v>36</v>
      </c>
      <c r="C44" s="46"/>
      <c r="D44" s="7">
        <v>8241</v>
      </c>
      <c r="E44" s="7"/>
      <c r="F44" s="7">
        <v>8800</v>
      </c>
      <c r="H44" s="8" t="str">
        <f t="shared" si="5"/>
        <v>Increased</v>
      </c>
      <c r="I44" s="9">
        <f t="shared" si="6"/>
        <v>559</v>
      </c>
    </row>
    <row r="45" spans="1:9" s="4" customFormat="1" ht="12.75" x14ac:dyDescent="0.2">
      <c r="B45" s="4" t="s">
        <v>37</v>
      </c>
      <c r="C45" s="46"/>
      <c r="D45" s="7">
        <v>573208</v>
      </c>
      <c r="E45" s="7"/>
      <c r="F45" s="47">
        <f>F323</f>
        <v>593240.07499999995</v>
      </c>
      <c r="H45" s="8" t="str">
        <f t="shared" si="5"/>
        <v>Increased</v>
      </c>
      <c r="I45" s="9">
        <f t="shared" si="6"/>
        <v>20032.074999999953</v>
      </c>
    </row>
    <row r="46" spans="1:9" s="4" customFormat="1" ht="12.75" x14ac:dyDescent="0.2">
      <c r="B46" s="4" t="s">
        <v>38</v>
      </c>
      <c r="C46" s="46"/>
      <c r="D46" s="7">
        <v>75088.570000000007</v>
      </c>
      <c r="E46" s="7"/>
      <c r="F46" s="47">
        <f>F376</f>
        <v>71733.74328699999</v>
      </c>
      <c r="H46" s="8" t="str">
        <f t="shared" si="5"/>
        <v>Decreased</v>
      </c>
      <c r="I46" s="9">
        <f t="shared" si="6"/>
        <v>-3354.8267130000168</v>
      </c>
    </row>
    <row r="47" spans="1:9" s="4" customFormat="1" ht="12.75" x14ac:dyDescent="0.2">
      <c r="B47" s="4" t="s">
        <v>39</v>
      </c>
      <c r="C47" s="46"/>
      <c r="D47" s="7">
        <v>153566.67000000001</v>
      </c>
      <c r="E47" s="7"/>
      <c r="F47" s="47">
        <f>F428</f>
        <v>184507.49</v>
      </c>
      <c r="H47" s="8" t="str">
        <f t="shared" si="5"/>
        <v>Increased</v>
      </c>
      <c r="I47" s="9">
        <f t="shared" si="6"/>
        <v>30940.819999999978</v>
      </c>
    </row>
    <row r="48" spans="1:9" s="4" customFormat="1" ht="12.75" x14ac:dyDescent="0.2">
      <c r="B48" s="4" t="s">
        <v>40</v>
      </c>
      <c r="C48" s="46"/>
      <c r="D48" s="7">
        <v>32262.37</v>
      </c>
      <c r="E48" s="7"/>
      <c r="F48" s="47">
        <f>F481</f>
        <v>41190.989999999991</v>
      </c>
      <c r="H48" s="8" t="str">
        <f t="shared" si="5"/>
        <v>Increased</v>
      </c>
      <c r="I48" s="9">
        <f t="shared" si="6"/>
        <v>8928.6199999999917</v>
      </c>
    </row>
    <row r="49" spans="1:9" s="4" customFormat="1" ht="12.75" x14ac:dyDescent="0.2">
      <c r="B49" s="4" t="s">
        <v>41</v>
      </c>
      <c r="C49" s="46"/>
      <c r="D49" s="7">
        <v>77342.17</v>
      </c>
      <c r="E49" s="7"/>
      <c r="F49" s="47">
        <f>F534</f>
        <v>91882.68</v>
      </c>
      <c r="H49" s="8" t="str">
        <f t="shared" si="5"/>
        <v>Increased</v>
      </c>
      <c r="I49" s="9">
        <f t="shared" si="6"/>
        <v>14540.509999999995</v>
      </c>
    </row>
    <row r="50" spans="1:9" s="4" customFormat="1" ht="12.75" x14ac:dyDescent="0.2">
      <c r="B50" s="4" t="s">
        <v>42</v>
      </c>
      <c r="C50" s="46"/>
      <c r="D50" s="7">
        <v>15448.35</v>
      </c>
      <c r="E50" s="7"/>
      <c r="F50" s="47">
        <f>F587</f>
        <v>26404.750000000015</v>
      </c>
      <c r="H50" s="8" t="str">
        <f t="shared" si="5"/>
        <v>Increased</v>
      </c>
      <c r="I50" s="9">
        <f t="shared" si="6"/>
        <v>10956.400000000014</v>
      </c>
    </row>
    <row r="51" spans="1:9" s="19" customFormat="1" x14ac:dyDescent="0.25">
      <c r="A51" s="18" t="s">
        <v>43</v>
      </c>
      <c r="C51" s="42"/>
      <c r="D51" s="2">
        <f>SUM(D40:D50)</f>
        <v>965343.55</v>
      </c>
      <c r="E51" s="31"/>
      <c r="F51" s="2">
        <f>SUM(F40:F50)</f>
        <v>1049209.728287</v>
      </c>
      <c r="H51" s="8" t="str">
        <f t="shared" si="5"/>
        <v>Increased</v>
      </c>
      <c r="I51" s="2">
        <f t="shared" si="6"/>
        <v>83866.17828699993</v>
      </c>
    </row>
    <row r="52" spans="1:9" ht="10.5" customHeight="1" x14ac:dyDescent="0.25"/>
    <row r="53" spans="1:9" x14ac:dyDescent="0.25">
      <c r="H53" s="1" t="s">
        <v>263</v>
      </c>
    </row>
    <row r="57" spans="1:9" ht="18.75" x14ac:dyDescent="0.3">
      <c r="A57" s="14" t="s">
        <v>13</v>
      </c>
    </row>
    <row r="58" spans="1:9" s="4" customFormat="1" ht="12.75" x14ac:dyDescent="0.2">
      <c r="A58" s="15" t="s">
        <v>44</v>
      </c>
      <c r="C58" s="41"/>
      <c r="D58" s="7"/>
      <c r="E58" s="31"/>
      <c r="F58" s="7"/>
      <c r="I58" s="9"/>
    </row>
    <row r="59" spans="1:9" s="5" customFormat="1" x14ac:dyDescent="0.25">
      <c r="C59" s="40"/>
      <c r="D59" s="6" t="s">
        <v>3</v>
      </c>
      <c r="E59" s="32"/>
      <c r="F59" s="6" t="s">
        <v>4</v>
      </c>
      <c r="H59" s="5" t="s">
        <v>5</v>
      </c>
      <c r="I59" s="56" t="s">
        <v>6</v>
      </c>
    </row>
    <row r="61" spans="1:9" s="4" customFormat="1" ht="12.75" x14ac:dyDescent="0.2">
      <c r="B61" s="4" t="s">
        <v>45</v>
      </c>
      <c r="C61" s="46"/>
      <c r="D61" s="7">
        <f>D15</f>
        <v>744111</v>
      </c>
      <c r="E61" s="7"/>
      <c r="F61" s="7">
        <f>F15</f>
        <v>943780</v>
      </c>
      <c r="H61" s="8" t="str">
        <f>IF(D61&lt;F61,"Increased","Decreased")</f>
        <v>Increased</v>
      </c>
      <c r="I61" s="9">
        <f>F61-D61</f>
        <v>199669</v>
      </c>
    </row>
    <row r="62" spans="1:9" s="4" customFormat="1" ht="12.75" x14ac:dyDescent="0.2">
      <c r="C62" s="46"/>
      <c r="D62" s="7"/>
      <c r="E62" s="7"/>
      <c r="F62" s="7"/>
      <c r="I62" s="9"/>
    </row>
    <row r="63" spans="1:9" s="4" customFormat="1" ht="12.75" x14ac:dyDescent="0.2">
      <c r="B63" s="4" t="s">
        <v>46</v>
      </c>
      <c r="C63" s="46"/>
      <c r="D63" s="7">
        <v>2000</v>
      </c>
      <c r="E63" s="7"/>
      <c r="F63" s="7">
        <v>2000</v>
      </c>
      <c r="H63" s="8" t="str">
        <f>IF(D63&lt;F63,"Increased","Decreased")</f>
        <v>Decreased</v>
      </c>
      <c r="I63" s="9">
        <f>F63-D63</f>
        <v>0</v>
      </c>
    </row>
    <row r="64" spans="1:9" s="4" customFormat="1" ht="12.75" x14ac:dyDescent="0.2">
      <c r="C64" s="46"/>
      <c r="D64" s="7"/>
      <c r="E64" s="7"/>
      <c r="F64" s="7"/>
      <c r="I64" s="9"/>
    </row>
    <row r="65" spans="1:9" s="4" customFormat="1" ht="12.75" x14ac:dyDescent="0.2">
      <c r="B65" s="4" t="s">
        <v>47</v>
      </c>
      <c r="C65" s="46"/>
      <c r="D65" s="7">
        <v>0</v>
      </c>
      <c r="E65" s="7"/>
      <c r="F65" s="47">
        <v>0</v>
      </c>
      <c r="H65" s="8" t="str">
        <f t="shared" ref="H65" si="7">IF(D65&lt;F65,"Increased","Decreased")</f>
        <v>Decreased</v>
      </c>
      <c r="I65" s="9">
        <f>F65-D65</f>
        <v>0</v>
      </c>
    </row>
    <row r="66" spans="1:9" s="4" customFormat="1" ht="12.75" x14ac:dyDescent="0.2">
      <c r="C66" s="46"/>
      <c r="D66" s="7"/>
      <c r="E66" s="7"/>
      <c r="F66" s="7"/>
      <c r="I66" s="9"/>
    </row>
    <row r="67" spans="1:9" s="4" customFormat="1" ht="12.75" x14ac:dyDescent="0.2">
      <c r="B67" s="4" t="s">
        <v>48</v>
      </c>
      <c r="C67" s="46"/>
      <c r="D67" s="7">
        <v>0</v>
      </c>
      <c r="E67" s="7"/>
      <c r="F67" s="47">
        <v>0</v>
      </c>
      <c r="H67" s="8" t="str">
        <f t="shared" ref="H67" si="8">IF(D67&lt;F67,"Increased","Decreased")</f>
        <v>Decreased</v>
      </c>
      <c r="I67" s="9">
        <f>F67-D67</f>
        <v>0</v>
      </c>
    </row>
    <row r="69" spans="1:9" s="13" customFormat="1" x14ac:dyDescent="0.25">
      <c r="A69" s="13" t="s">
        <v>49</v>
      </c>
      <c r="C69" s="40"/>
      <c r="D69" s="16"/>
      <c r="E69" s="34"/>
      <c r="F69" s="16"/>
      <c r="I69" s="3"/>
    </row>
    <row r="70" spans="1:9" s="4" customFormat="1" ht="12.75" x14ac:dyDescent="0.2">
      <c r="B70" s="4" t="s">
        <v>50</v>
      </c>
      <c r="C70" s="46"/>
      <c r="D70" s="7">
        <v>2500</v>
      </c>
      <c r="E70" s="7"/>
      <c r="F70" s="7">
        <v>1250</v>
      </c>
      <c r="H70" s="8" t="str">
        <f t="shared" ref="H70:H87" si="9">IF(D70&lt;F70,"Increased","Decreased")</f>
        <v>Decreased</v>
      </c>
      <c r="I70" s="9">
        <f t="shared" ref="I70:I87" si="10">F70-D70</f>
        <v>-1250</v>
      </c>
    </row>
    <row r="71" spans="1:9" s="4" customFormat="1" ht="12.75" x14ac:dyDescent="0.2">
      <c r="B71" s="4" t="s">
        <v>51</v>
      </c>
      <c r="C71" s="46"/>
      <c r="D71" s="7">
        <v>3000</v>
      </c>
      <c r="E71" s="7"/>
      <c r="F71" s="7">
        <v>4500</v>
      </c>
      <c r="H71" s="8" t="str">
        <f t="shared" si="9"/>
        <v>Increased</v>
      </c>
      <c r="I71" s="9">
        <f t="shared" si="10"/>
        <v>1500</v>
      </c>
    </row>
    <row r="72" spans="1:9" s="4" customFormat="1" ht="12.75" x14ac:dyDescent="0.2">
      <c r="B72" s="4" t="s">
        <v>52</v>
      </c>
      <c r="C72" s="46"/>
      <c r="D72" s="7">
        <v>30000</v>
      </c>
      <c r="E72" s="7"/>
      <c r="F72" s="7">
        <v>30000</v>
      </c>
      <c r="H72" s="8" t="str">
        <f t="shared" si="9"/>
        <v>Decreased</v>
      </c>
      <c r="I72" s="9">
        <f t="shared" si="10"/>
        <v>0</v>
      </c>
    </row>
    <row r="73" spans="1:9" s="4" customFormat="1" ht="12.75" x14ac:dyDescent="0.2">
      <c r="B73" s="4" t="s">
        <v>53</v>
      </c>
      <c r="C73" s="46"/>
      <c r="D73" s="7">
        <v>3500</v>
      </c>
      <c r="E73" s="7"/>
      <c r="F73" s="7">
        <v>3500</v>
      </c>
      <c r="H73" s="8" t="str">
        <f t="shared" si="9"/>
        <v>Decreased</v>
      </c>
      <c r="I73" s="9">
        <f t="shared" si="10"/>
        <v>0</v>
      </c>
    </row>
    <row r="74" spans="1:9" s="4" customFormat="1" ht="12.75" x14ac:dyDescent="0.2">
      <c r="B74" s="4" t="s">
        <v>298</v>
      </c>
      <c r="C74" s="46"/>
      <c r="D74" s="7">
        <v>750</v>
      </c>
      <c r="E74" s="7"/>
      <c r="F74" s="7">
        <v>800</v>
      </c>
      <c r="H74" s="8" t="str">
        <f t="shared" si="9"/>
        <v>Increased</v>
      </c>
      <c r="I74" s="9">
        <f t="shared" si="10"/>
        <v>50</v>
      </c>
    </row>
    <row r="75" spans="1:9" s="4" customFormat="1" ht="12.75" x14ac:dyDescent="0.2">
      <c r="B75" s="4" t="s">
        <v>55</v>
      </c>
      <c r="C75" s="46"/>
      <c r="D75" s="7">
        <v>175</v>
      </c>
      <c r="E75" s="7"/>
      <c r="F75" s="7">
        <v>150</v>
      </c>
      <c r="H75" s="8" t="str">
        <f t="shared" si="9"/>
        <v>Decreased</v>
      </c>
      <c r="I75" s="9">
        <f t="shared" si="10"/>
        <v>-25</v>
      </c>
    </row>
    <row r="76" spans="1:9" s="4" customFormat="1" ht="12.75" x14ac:dyDescent="0.2">
      <c r="B76" s="4" t="s">
        <v>56</v>
      </c>
      <c r="C76" s="46"/>
      <c r="D76" s="7">
        <v>8500</v>
      </c>
      <c r="E76" s="7"/>
      <c r="F76" s="7">
        <v>10000</v>
      </c>
      <c r="H76" s="8" t="str">
        <f t="shared" si="9"/>
        <v>Increased</v>
      </c>
      <c r="I76" s="9">
        <f t="shared" si="10"/>
        <v>1500</v>
      </c>
    </row>
    <row r="77" spans="1:9" s="4" customFormat="1" ht="12.75" x14ac:dyDescent="0.2">
      <c r="B77" s="4" t="s">
        <v>57</v>
      </c>
      <c r="C77" s="46"/>
      <c r="D77" s="7">
        <v>2000</v>
      </c>
      <c r="E77" s="7"/>
      <c r="F77" s="7">
        <v>2000</v>
      </c>
      <c r="H77" s="8" t="str">
        <f t="shared" si="9"/>
        <v>Decreased</v>
      </c>
      <c r="I77" s="9">
        <f t="shared" si="10"/>
        <v>0</v>
      </c>
    </row>
    <row r="78" spans="1:9" s="4" customFormat="1" ht="12.75" x14ac:dyDescent="0.2">
      <c r="B78" s="4" t="s">
        <v>58</v>
      </c>
      <c r="C78" s="46"/>
      <c r="D78" s="7">
        <v>100</v>
      </c>
      <c r="E78" s="7"/>
      <c r="F78" s="7">
        <v>100</v>
      </c>
      <c r="H78" s="8" t="str">
        <f t="shared" si="9"/>
        <v>Decreased</v>
      </c>
      <c r="I78" s="9">
        <f t="shared" si="10"/>
        <v>0</v>
      </c>
    </row>
    <row r="79" spans="1:9" s="4" customFormat="1" ht="12.75" x14ac:dyDescent="0.2">
      <c r="B79" s="4" t="s">
        <v>59</v>
      </c>
      <c r="C79" s="46"/>
      <c r="D79" s="7">
        <v>65</v>
      </c>
      <c r="E79" s="7"/>
      <c r="F79" s="7">
        <v>200</v>
      </c>
      <c r="H79" s="8" t="str">
        <f t="shared" si="9"/>
        <v>Increased</v>
      </c>
      <c r="I79" s="9">
        <f t="shared" si="10"/>
        <v>135</v>
      </c>
    </row>
    <row r="80" spans="1:9" s="4" customFormat="1" ht="12.75" x14ac:dyDescent="0.2">
      <c r="B80" s="4" t="s">
        <v>60</v>
      </c>
      <c r="C80" s="46"/>
      <c r="D80" s="7">
        <v>100</v>
      </c>
      <c r="E80" s="7"/>
      <c r="F80" s="7">
        <v>200</v>
      </c>
      <c r="H80" s="8" t="str">
        <f t="shared" si="9"/>
        <v>Increased</v>
      </c>
      <c r="I80" s="9">
        <f t="shared" si="10"/>
        <v>100</v>
      </c>
    </row>
    <row r="81" spans="1:9" s="4" customFormat="1" ht="12.75" x14ac:dyDescent="0.2">
      <c r="B81" s="4" t="s">
        <v>63</v>
      </c>
      <c r="C81" s="46"/>
      <c r="D81" s="7">
        <v>30000</v>
      </c>
      <c r="E81" s="7"/>
      <c r="F81" s="7">
        <v>30000</v>
      </c>
      <c r="H81" s="8" t="str">
        <f t="shared" si="9"/>
        <v>Decreased</v>
      </c>
      <c r="I81" s="9">
        <f t="shared" si="10"/>
        <v>0</v>
      </c>
    </row>
    <row r="82" spans="1:9" s="4" customFormat="1" ht="12.75" x14ac:dyDescent="0.2">
      <c r="B82" s="4" t="s">
        <v>61</v>
      </c>
      <c r="C82" s="46"/>
      <c r="D82" s="7">
        <v>1000</v>
      </c>
      <c r="E82" s="7"/>
      <c r="F82" s="7">
        <v>750</v>
      </c>
      <c r="H82" s="8" t="str">
        <f t="shared" si="9"/>
        <v>Decreased</v>
      </c>
      <c r="I82" s="9">
        <f t="shared" si="10"/>
        <v>-250</v>
      </c>
    </row>
    <row r="83" spans="1:9" s="4" customFormat="1" ht="12.75" x14ac:dyDescent="0.2">
      <c r="B83" s="4" t="s">
        <v>62</v>
      </c>
      <c r="C83" s="46"/>
      <c r="D83" s="7">
        <v>1000</v>
      </c>
      <c r="E83" s="7"/>
      <c r="F83" s="7">
        <v>1000</v>
      </c>
      <c r="H83" s="8" t="str">
        <f t="shared" si="9"/>
        <v>Decreased</v>
      </c>
      <c r="I83" s="9">
        <f t="shared" si="10"/>
        <v>0</v>
      </c>
    </row>
    <row r="84" spans="1:9" s="4" customFormat="1" ht="12.75" x14ac:dyDescent="0.2">
      <c r="B84" s="4" t="s">
        <v>64</v>
      </c>
      <c r="C84" s="46"/>
      <c r="D84" s="7">
        <v>5000</v>
      </c>
      <c r="E84" s="7"/>
      <c r="F84" s="7">
        <v>5000</v>
      </c>
      <c r="H84" s="8" t="str">
        <f t="shared" si="9"/>
        <v>Decreased</v>
      </c>
      <c r="I84" s="9">
        <f t="shared" si="10"/>
        <v>0</v>
      </c>
    </row>
    <row r="85" spans="1:9" s="4" customFormat="1" ht="12.75" x14ac:dyDescent="0.2">
      <c r="B85" s="4" t="s">
        <v>66</v>
      </c>
      <c r="C85" s="46"/>
      <c r="D85" s="7">
        <v>250</v>
      </c>
      <c r="E85" s="7"/>
      <c r="F85" s="7">
        <v>250</v>
      </c>
      <c r="H85" s="8" t="str">
        <f t="shared" si="9"/>
        <v>Decreased</v>
      </c>
      <c r="I85" s="9">
        <f t="shared" si="10"/>
        <v>0</v>
      </c>
    </row>
    <row r="86" spans="1:9" s="4" customFormat="1" ht="12.75" x14ac:dyDescent="0.2">
      <c r="B86" s="4" t="s">
        <v>67</v>
      </c>
      <c r="C86" s="46"/>
      <c r="D86" s="7">
        <v>200</v>
      </c>
      <c r="E86" s="7"/>
      <c r="F86" s="7">
        <v>200</v>
      </c>
      <c r="H86" s="8" t="str">
        <f t="shared" si="9"/>
        <v>Decreased</v>
      </c>
      <c r="I86" s="9">
        <f t="shared" si="10"/>
        <v>0</v>
      </c>
    </row>
    <row r="87" spans="1:9" s="4" customFormat="1" ht="12.75" x14ac:dyDescent="0.2">
      <c r="B87" s="4" t="s">
        <v>299</v>
      </c>
      <c r="C87" s="46"/>
      <c r="D87" s="7">
        <v>50</v>
      </c>
      <c r="E87" s="7"/>
      <c r="F87" s="7">
        <v>50</v>
      </c>
      <c r="H87" s="8" t="str">
        <f t="shared" si="9"/>
        <v>Decreased</v>
      </c>
      <c r="I87" s="9">
        <f t="shared" si="10"/>
        <v>0</v>
      </c>
    </row>
    <row r="88" spans="1:9" s="4" customFormat="1" ht="13.5" customHeight="1" x14ac:dyDescent="0.2">
      <c r="C88" s="46"/>
      <c r="D88" s="7"/>
      <c r="E88" s="7"/>
      <c r="F88" s="7"/>
      <c r="H88" s="8"/>
      <c r="I88" s="9"/>
    </row>
    <row r="89" spans="1:9" s="13" customFormat="1" x14ac:dyDescent="0.25">
      <c r="A89" s="13" t="s">
        <v>68</v>
      </c>
      <c r="C89" s="40"/>
      <c r="D89" s="16"/>
      <c r="E89" s="34"/>
      <c r="F89" s="16"/>
      <c r="H89" s="8"/>
      <c r="I89" s="3"/>
    </row>
    <row r="90" spans="1:9" s="4" customFormat="1" ht="12.75" x14ac:dyDescent="0.2">
      <c r="B90" s="4" t="s">
        <v>69</v>
      </c>
      <c r="C90" s="46"/>
      <c r="D90" s="7">
        <v>120</v>
      </c>
      <c r="E90" s="7"/>
      <c r="F90" s="7">
        <v>0</v>
      </c>
      <c r="H90" s="8" t="str">
        <f>IF(D90&lt;F90,"Increased","Decreased")</f>
        <v>Decreased</v>
      </c>
      <c r="I90" s="9">
        <f>F90-D90</f>
        <v>-120</v>
      </c>
    </row>
    <row r="91" spans="1:9" s="4" customFormat="1" ht="12.75" x14ac:dyDescent="0.2">
      <c r="C91" s="46"/>
      <c r="D91" s="7"/>
      <c r="E91" s="7"/>
      <c r="F91" s="7"/>
      <c r="H91" s="8"/>
      <c r="I91" s="9"/>
    </row>
    <row r="92" spans="1:9" s="4" customFormat="1" ht="12.75" x14ac:dyDescent="0.2">
      <c r="B92" s="4" t="s">
        <v>70</v>
      </c>
      <c r="C92" s="46"/>
      <c r="D92" s="7">
        <v>3000</v>
      </c>
      <c r="E92" s="7"/>
      <c r="F92" s="7">
        <v>3000</v>
      </c>
      <c r="H92" s="8" t="str">
        <f t="shared" ref="H92" si="11">IF(D92&lt;F92,"Increased","Decreased")</f>
        <v>Decreased</v>
      </c>
      <c r="I92" s="9">
        <f>F92-D92</f>
        <v>0</v>
      </c>
    </row>
    <row r="93" spans="1:9" s="4" customFormat="1" ht="12.75" x14ac:dyDescent="0.2">
      <c r="C93" s="46"/>
      <c r="D93" s="7"/>
      <c r="E93" s="7"/>
      <c r="F93" s="7"/>
      <c r="H93" s="8"/>
      <c r="I93" s="9"/>
    </row>
    <row r="94" spans="1:9" s="4" customFormat="1" ht="12.75" x14ac:dyDescent="0.2">
      <c r="B94" s="4" t="s">
        <v>71</v>
      </c>
      <c r="C94" s="46"/>
      <c r="D94" s="7">
        <v>3000</v>
      </c>
      <c r="E94" s="7"/>
      <c r="F94" s="7">
        <v>3000</v>
      </c>
      <c r="H94" s="8" t="str">
        <f>IF(D94&lt;F94,"Increased","Decreased")</f>
        <v>Decreased</v>
      </c>
      <c r="I94" s="9">
        <f>F94-D94</f>
        <v>0</v>
      </c>
    </row>
    <row r="95" spans="1:9" s="4" customFormat="1" ht="12.75" x14ac:dyDescent="0.2">
      <c r="C95" s="46"/>
      <c r="D95" s="7"/>
      <c r="E95" s="7"/>
      <c r="F95" s="7"/>
      <c r="H95" s="8"/>
      <c r="I95" s="9"/>
    </row>
    <row r="96" spans="1:9" s="4" customFormat="1" ht="12.75" x14ac:dyDescent="0.2">
      <c r="B96" s="4" t="s">
        <v>300</v>
      </c>
      <c r="C96" s="46"/>
      <c r="D96" s="7">
        <v>500</v>
      </c>
      <c r="E96" s="7"/>
      <c r="F96" s="7">
        <v>500</v>
      </c>
      <c r="H96" s="8" t="str">
        <f>IF(D96&lt;F96,"Increased","Decreased")</f>
        <v>Decreased</v>
      </c>
      <c r="I96" s="9">
        <f>F96-D96</f>
        <v>0</v>
      </c>
    </row>
    <row r="97" spans="1:9" s="4" customFormat="1" ht="12.75" x14ac:dyDescent="0.2">
      <c r="C97" s="46"/>
      <c r="D97" s="7"/>
      <c r="E97" s="7"/>
      <c r="F97" s="7"/>
      <c r="H97" s="8"/>
      <c r="I97" s="9"/>
    </row>
    <row r="98" spans="1:9" s="4" customFormat="1" ht="12.75" x14ac:dyDescent="0.2">
      <c r="B98" s="4" t="s">
        <v>73</v>
      </c>
      <c r="C98" s="46"/>
      <c r="D98" s="7">
        <v>1750</v>
      </c>
      <c r="E98" s="7"/>
      <c r="F98" s="7">
        <v>5000</v>
      </c>
      <c r="H98" s="8" t="str">
        <f>IF(D98&lt;F98,"Increased","Decreased")</f>
        <v>Increased</v>
      </c>
      <c r="I98" s="9">
        <f>F98-D98</f>
        <v>3250</v>
      </c>
    </row>
    <row r="99" spans="1:9" s="4" customFormat="1" ht="12.75" x14ac:dyDescent="0.2">
      <c r="C99" s="46"/>
      <c r="D99" s="7"/>
      <c r="E99" s="7"/>
      <c r="F99" s="7"/>
      <c r="H99" s="8"/>
      <c r="I99" s="9"/>
    </row>
    <row r="100" spans="1:9" s="4" customFormat="1" ht="12.75" x14ac:dyDescent="0.2">
      <c r="B100" s="4" t="s">
        <v>74</v>
      </c>
      <c r="C100" s="46"/>
      <c r="D100" s="7">
        <v>63308</v>
      </c>
      <c r="E100" s="7"/>
      <c r="F100" s="7">
        <f>F15*0.08</f>
        <v>75502.400000000009</v>
      </c>
      <c r="H100" s="8" t="str">
        <f>IF(D100&lt;F100,"Increased","Decreased")</f>
        <v>Increased</v>
      </c>
      <c r="I100" s="9">
        <f>F100-D100</f>
        <v>12194.400000000009</v>
      </c>
    </row>
    <row r="101" spans="1:9" s="4" customFormat="1" ht="12.75" x14ac:dyDescent="0.2">
      <c r="C101" s="46"/>
      <c r="D101" s="7"/>
      <c r="E101" s="7"/>
      <c r="F101" s="7"/>
      <c r="H101" s="8"/>
      <c r="I101" s="9"/>
    </row>
    <row r="102" spans="1:9" s="4" customFormat="1" ht="12.75" x14ac:dyDescent="0.2">
      <c r="B102" s="4" t="s">
        <v>75</v>
      </c>
      <c r="C102" s="46"/>
      <c r="D102" s="7">
        <v>38333</v>
      </c>
      <c r="E102" s="7"/>
      <c r="F102" s="7">
        <v>48533</v>
      </c>
      <c r="H102" s="8" t="str">
        <f>IF(D102&lt;F102,"Increased","Decreased")</f>
        <v>Increased</v>
      </c>
      <c r="I102" s="9">
        <f>F102-D102</f>
        <v>10200</v>
      </c>
    </row>
    <row r="103" spans="1:9" s="4" customFormat="1" ht="12.75" x14ac:dyDescent="0.2">
      <c r="C103" s="46"/>
      <c r="D103" s="7"/>
      <c r="E103" s="7"/>
      <c r="F103" s="7"/>
      <c r="H103" s="8"/>
      <c r="I103" s="9"/>
    </row>
    <row r="104" spans="1:9" s="4" customFormat="1" ht="12.75" x14ac:dyDescent="0.2">
      <c r="B104" s="4" t="s">
        <v>76</v>
      </c>
      <c r="C104" s="46"/>
      <c r="D104" s="7">
        <v>0</v>
      </c>
      <c r="E104" s="7"/>
      <c r="F104" s="7">
        <v>0</v>
      </c>
      <c r="H104" s="8" t="str">
        <f>IF(D104&lt;F104,"Increased","Decreased")</f>
        <v>Decreased</v>
      </c>
      <c r="I104" s="9">
        <f>F104-D104</f>
        <v>0</v>
      </c>
    </row>
    <row r="105" spans="1:9" s="4" customFormat="1" ht="12.75" x14ac:dyDescent="0.2">
      <c r="C105" s="46"/>
      <c r="D105" s="7"/>
      <c r="E105" s="7"/>
      <c r="F105" s="7"/>
      <c r="H105" s="8"/>
      <c r="I105" s="9"/>
    </row>
    <row r="106" spans="1:9" s="19" customFormat="1" x14ac:dyDescent="0.25">
      <c r="A106" s="18" t="s">
        <v>77</v>
      </c>
      <c r="B106" s="18"/>
      <c r="C106" s="42"/>
      <c r="D106" s="2">
        <f>SUM(D61:D104)</f>
        <v>944312</v>
      </c>
      <c r="E106" s="33"/>
      <c r="F106" s="2">
        <f>SUM(F61:F105)</f>
        <v>1171265.3999999999</v>
      </c>
      <c r="H106" s="8" t="str">
        <f>IF(D106&lt;F106,"Increased","Decreased")</f>
        <v>Increased</v>
      </c>
      <c r="I106" s="3">
        <f>F106-D106</f>
        <v>226953.39999999991</v>
      </c>
    </row>
    <row r="107" spans="1:9" x14ac:dyDescent="0.25">
      <c r="H107" s="8"/>
    </row>
    <row r="108" spans="1:9" x14ac:dyDescent="0.25">
      <c r="H108" s="8"/>
    </row>
    <row r="109" spans="1:9" x14ac:dyDescent="0.25">
      <c r="H109" s="8"/>
    </row>
    <row r="110" spans="1:9" x14ac:dyDescent="0.25">
      <c r="H110" s="8"/>
    </row>
    <row r="111" spans="1:9" x14ac:dyDescent="0.25">
      <c r="H111" s="8"/>
    </row>
    <row r="112" spans="1:9" x14ac:dyDescent="0.25">
      <c r="H112" s="8"/>
    </row>
    <row r="113" spans="1:9" x14ac:dyDescent="0.25">
      <c r="H113" s="8"/>
    </row>
    <row r="114" spans="1:9" ht="18.75" x14ac:dyDescent="0.3">
      <c r="A114" s="14" t="s">
        <v>78</v>
      </c>
    </row>
    <row r="115" spans="1:9" s="4" customFormat="1" ht="12.75" x14ac:dyDescent="0.2">
      <c r="A115" s="15"/>
      <c r="C115" s="41"/>
      <c r="D115" s="7"/>
      <c r="E115" s="31"/>
      <c r="F115" s="7"/>
      <c r="I115" s="9"/>
    </row>
    <row r="116" spans="1:9" s="5" customFormat="1" x14ac:dyDescent="0.25">
      <c r="C116" s="40"/>
      <c r="D116" s="6" t="s">
        <v>3</v>
      </c>
      <c r="E116" s="32"/>
      <c r="F116" s="6" t="s">
        <v>4</v>
      </c>
      <c r="H116" s="5" t="s">
        <v>5</v>
      </c>
      <c r="I116" s="56" t="s">
        <v>6</v>
      </c>
    </row>
    <row r="117" spans="1:9" s="13" customFormat="1" x14ac:dyDescent="0.25">
      <c r="B117" s="13" t="s">
        <v>79</v>
      </c>
      <c r="C117" s="40"/>
      <c r="D117" s="16"/>
      <c r="E117" s="34"/>
      <c r="F117" s="16"/>
      <c r="H117" s="20"/>
      <c r="I117" s="3"/>
    </row>
    <row r="118" spans="1:9" x14ac:dyDescent="0.25">
      <c r="H118" s="8"/>
    </row>
    <row r="119" spans="1:9" s="13" customFormat="1" x14ac:dyDescent="0.25">
      <c r="A119" s="13" t="s">
        <v>80</v>
      </c>
      <c r="C119" s="43"/>
      <c r="D119" s="16"/>
      <c r="E119" s="34"/>
      <c r="G119" s="20"/>
      <c r="H119" s="17"/>
      <c r="I119" s="1"/>
    </row>
    <row r="120" spans="1:9" s="4" customFormat="1" ht="12.75" x14ac:dyDescent="0.2">
      <c r="B120" s="4" t="s">
        <v>81</v>
      </c>
      <c r="C120" s="46"/>
      <c r="D120" s="7">
        <v>500</v>
      </c>
      <c r="E120" s="7"/>
      <c r="F120" s="7">
        <v>1000</v>
      </c>
      <c r="H120" s="8" t="str">
        <f t="shared" ref="H120:H137" si="12">IF(D120&lt;F120,"Increased","Decreased")</f>
        <v>Increased</v>
      </c>
      <c r="I120" s="9">
        <f t="shared" ref="I120:I137" si="13">F120-D120</f>
        <v>500</v>
      </c>
    </row>
    <row r="121" spans="1:9" s="4" customFormat="1" ht="12.75" x14ac:dyDescent="0.2">
      <c r="B121" s="4" t="s">
        <v>82</v>
      </c>
      <c r="C121" s="46"/>
      <c r="D121" s="7">
        <v>7000</v>
      </c>
      <c r="E121" s="7"/>
      <c r="F121" s="7">
        <v>10000</v>
      </c>
      <c r="H121" s="8" t="str">
        <f t="shared" si="12"/>
        <v>Increased</v>
      </c>
      <c r="I121" s="9">
        <f t="shared" si="13"/>
        <v>3000</v>
      </c>
    </row>
    <row r="122" spans="1:9" s="4" customFormat="1" ht="12.75" x14ac:dyDescent="0.2">
      <c r="B122" s="4" t="s">
        <v>83</v>
      </c>
      <c r="C122" s="46"/>
      <c r="D122" s="7">
        <v>7000</v>
      </c>
      <c r="E122" s="7"/>
      <c r="F122" s="7">
        <v>10000</v>
      </c>
      <c r="H122" s="8" t="str">
        <f t="shared" si="12"/>
        <v>Increased</v>
      </c>
      <c r="I122" s="9">
        <f t="shared" si="13"/>
        <v>3000</v>
      </c>
    </row>
    <row r="123" spans="1:9" s="4" customFormat="1" ht="12.75" x14ac:dyDescent="0.2">
      <c r="B123" s="4" t="s">
        <v>84</v>
      </c>
      <c r="C123" s="46"/>
      <c r="D123" s="7">
        <v>250</v>
      </c>
      <c r="E123" s="7"/>
      <c r="F123" s="7">
        <v>500</v>
      </c>
      <c r="H123" s="8" t="str">
        <f t="shared" si="12"/>
        <v>Increased</v>
      </c>
      <c r="I123" s="9">
        <f t="shared" si="13"/>
        <v>250</v>
      </c>
    </row>
    <row r="124" spans="1:9" s="4" customFormat="1" ht="12.75" x14ac:dyDescent="0.2">
      <c r="B124" s="4" t="s">
        <v>85</v>
      </c>
      <c r="C124" s="46"/>
      <c r="D124" s="7">
        <v>600</v>
      </c>
      <c r="E124" s="7"/>
      <c r="F124" s="7">
        <v>1000</v>
      </c>
      <c r="H124" s="8" t="str">
        <f t="shared" si="12"/>
        <v>Increased</v>
      </c>
      <c r="I124" s="9">
        <f t="shared" si="13"/>
        <v>400</v>
      </c>
    </row>
    <row r="125" spans="1:9" s="4" customFormat="1" ht="12.75" x14ac:dyDescent="0.2">
      <c r="B125" s="4" t="s">
        <v>86</v>
      </c>
      <c r="C125" s="46"/>
      <c r="D125" s="7">
        <v>600</v>
      </c>
      <c r="E125" s="7"/>
      <c r="F125" s="7">
        <v>1000</v>
      </c>
      <c r="H125" s="8" t="str">
        <f t="shared" si="12"/>
        <v>Increased</v>
      </c>
      <c r="I125" s="9">
        <f t="shared" si="13"/>
        <v>400</v>
      </c>
    </row>
    <row r="126" spans="1:9" s="4" customFormat="1" ht="12.75" x14ac:dyDescent="0.2">
      <c r="B126" s="4" t="s">
        <v>87</v>
      </c>
      <c r="C126" s="46"/>
      <c r="D126" s="7">
        <v>2000</v>
      </c>
      <c r="E126" s="7"/>
      <c r="F126" s="7">
        <v>2500</v>
      </c>
      <c r="H126" s="8" t="str">
        <f t="shared" si="12"/>
        <v>Increased</v>
      </c>
      <c r="I126" s="9">
        <f t="shared" si="13"/>
        <v>500</v>
      </c>
    </row>
    <row r="127" spans="1:9" s="4" customFormat="1" ht="12.75" x14ac:dyDescent="0.2">
      <c r="B127" s="4" t="s">
        <v>88</v>
      </c>
      <c r="C127" s="46"/>
      <c r="D127" s="7">
        <v>2000</v>
      </c>
      <c r="E127" s="7"/>
      <c r="F127" s="7">
        <v>2500</v>
      </c>
      <c r="H127" s="8" t="str">
        <f t="shared" si="12"/>
        <v>Increased</v>
      </c>
      <c r="I127" s="9">
        <f t="shared" si="13"/>
        <v>500</v>
      </c>
    </row>
    <row r="128" spans="1:9" s="4" customFormat="1" ht="12.75" x14ac:dyDescent="0.2">
      <c r="B128" s="4" t="s">
        <v>89</v>
      </c>
      <c r="C128" s="46"/>
      <c r="D128" s="7">
        <v>1000</v>
      </c>
      <c r="E128" s="7"/>
      <c r="F128" s="7">
        <v>1000</v>
      </c>
      <c r="H128" s="8" t="str">
        <f t="shared" si="12"/>
        <v>Decreased</v>
      </c>
      <c r="I128" s="9">
        <f t="shared" si="13"/>
        <v>0</v>
      </c>
    </row>
    <row r="129" spans="1:9" s="4" customFormat="1" ht="12.75" x14ac:dyDescent="0.2">
      <c r="B129" s="4" t="s">
        <v>90</v>
      </c>
      <c r="C129" s="46"/>
      <c r="D129" s="7">
        <v>5200</v>
      </c>
      <c r="E129" s="7"/>
      <c r="F129" s="7">
        <v>6000</v>
      </c>
      <c r="H129" s="8" t="str">
        <f t="shared" si="12"/>
        <v>Increased</v>
      </c>
      <c r="I129" s="9">
        <f t="shared" si="13"/>
        <v>800</v>
      </c>
    </row>
    <row r="130" spans="1:9" s="4" customFormat="1" ht="12.75" x14ac:dyDescent="0.2">
      <c r="B130" s="4" t="s">
        <v>91</v>
      </c>
      <c r="C130" s="46"/>
      <c r="D130" s="7">
        <v>500</v>
      </c>
      <c r="E130" s="7"/>
      <c r="F130" s="7">
        <v>1000</v>
      </c>
      <c r="H130" s="8" t="str">
        <f t="shared" si="12"/>
        <v>Increased</v>
      </c>
      <c r="I130" s="9">
        <f t="shared" si="13"/>
        <v>500</v>
      </c>
    </row>
    <row r="131" spans="1:9" s="4" customFormat="1" ht="12.75" x14ac:dyDescent="0.2">
      <c r="B131" s="4" t="s">
        <v>92</v>
      </c>
      <c r="C131" s="46"/>
      <c r="D131" s="7">
        <v>100</v>
      </c>
      <c r="E131" s="7"/>
      <c r="F131" s="7">
        <v>100</v>
      </c>
      <c r="H131" s="8" t="str">
        <f t="shared" si="12"/>
        <v>Decreased</v>
      </c>
      <c r="I131" s="9">
        <f t="shared" si="13"/>
        <v>0</v>
      </c>
    </row>
    <row r="132" spans="1:9" s="4" customFormat="1" ht="12.75" x14ac:dyDescent="0.2">
      <c r="B132" s="4" t="s">
        <v>93</v>
      </c>
      <c r="C132" s="46"/>
      <c r="D132" s="7">
        <v>1000</v>
      </c>
      <c r="E132" s="7"/>
      <c r="F132" s="7">
        <v>1000</v>
      </c>
      <c r="H132" s="8" t="str">
        <f t="shared" si="12"/>
        <v>Decreased</v>
      </c>
      <c r="I132" s="9">
        <f t="shared" si="13"/>
        <v>0</v>
      </c>
    </row>
    <row r="133" spans="1:9" s="4" customFormat="1" ht="12.75" x14ac:dyDescent="0.2">
      <c r="B133" s="4" t="s">
        <v>94</v>
      </c>
      <c r="C133" s="46"/>
      <c r="D133" s="7">
        <v>1000</v>
      </c>
      <c r="E133" s="7"/>
      <c r="F133" s="7">
        <v>0</v>
      </c>
      <c r="H133" s="8" t="str">
        <f t="shared" si="12"/>
        <v>Decreased</v>
      </c>
      <c r="I133" s="9">
        <f t="shared" si="13"/>
        <v>-1000</v>
      </c>
    </row>
    <row r="134" spans="1:9" s="4" customFormat="1" ht="12.75" x14ac:dyDescent="0.2">
      <c r="B134" s="4" t="s">
        <v>95</v>
      </c>
      <c r="C134" s="46"/>
      <c r="D134" s="7">
        <v>1000</v>
      </c>
      <c r="E134" s="7"/>
      <c r="F134" s="7">
        <v>1000</v>
      </c>
      <c r="H134" s="8" t="str">
        <f t="shared" si="12"/>
        <v>Decreased</v>
      </c>
      <c r="I134" s="9">
        <f t="shared" si="13"/>
        <v>0</v>
      </c>
    </row>
    <row r="135" spans="1:9" s="4" customFormat="1" ht="12.75" x14ac:dyDescent="0.2">
      <c r="B135" s="4" t="s">
        <v>301</v>
      </c>
      <c r="C135" s="46"/>
      <c r="D135" s="7">
        <v>1000</v>
      </c>
      <c r="E135" s="7"/>
      <c r="F135" s="7">
        <v>1000</v>
      </c>
      <c r="H135" s="8" t="str">
        <f t="shared" si="12"/>
        <v>Decreased</v>
      </c>
      <c r="I135" s="9">
        <f t="shared" si="13"/>
        <v>0</v>
      </c>
    </row>
    <row r="136" spans="1:9" s="4" customFormat="1" ht="12.75" x14ac:dyDescent="0.2">
      <c r="B136" s="4" t="s">
        <v>293</v>
      </c>
      <c r="C136" s="46"/>
      <c r="D136" s="7"/>
      <c r="E136" s="7"/>
      <c r="F136" s="7">
        <v>200</v>
      </c>
      <c r="H136" s="8" t="str">
        <f t="shared" si="12"/>
        <v>Increased</v>
      </c>
      <c r="I136" s="9">
        <f t="shared" si="13"/>
        <v>200</v>
      </c>
    </row>
    <row r="137" spans="1:9" s="18" customFormat="1" x14ac:dyDescent="0.25">
      <c r="A137" s="18" t="s">
        <v>97</v>
      </c>
      <c r="C137" s="44"/>
      <c r="D137" s="2">
        <f>SUM(D120:D136)</f>
        <v>30750</v>
      </c>
      <c r="E137" s="35"/>
      <c r="F137" s="2">
        <f>SUM(F120:F136)</f>
        <v>39800</v>
      </c>
      <c r="H137" s="8" t="str">
        <f t="shared" si="12"/>
        <v>Increased</v>
      </c>
      <c r="I137" s="3">
        <f t="shared" si="13"/>
        <v>9050</v>
      </c>
    </row>
    <row r="138" spans="1:9" ht="10.5" customHeight="1" x14ac:dyDescent="0.25"/>
    <row r="139" spans="1:9" s="13" customFormat="1" x14ac:dyDescent="0.25">
      <c r="A139" s="13" t="s">
        <v>98</v>
      </c>
      <c r="C139" s="40"/>
      <c r="D139" s="16"/>
      <c r="E139" s="34"/>
      <c r="F139" s="16"/>
      <c r="I139" s="3"/>
    </row>
    <row r="140" spans="1:9" s="4" customFormat="1" ht="12.75" x14ac:dyDescent="0.2">
      <c r="B140" s="4" t="s">
        <v>99</v>
      </c>
      <c r="C140" s="46"/>
      <c r="D140" s="7">
        <v>9840.19</v>
      </c>
      <c r="E140" s="7"/>
      <c r="F140" s="7">
        <v>10437.81</v>
      </c>
      <c r="H140" s="8" t="str">
        <f>IF(D140&lt;F140,"Increased","Decreased")</f>
        <v>Increased</v>
      </c>
      <c r="I140" s="9">
        <f>F140-D140</f>
        <v>597.61999999999898</v>
      </c>
    </row>
    <row r="141" spans="1:9" s="4" customFormat="1" ht="12.75" x14ac:dyDescent="0.2">
      <c r="B141" s="4" t="s">
        <v>302</v>
      </c>
      <c r="C141" s="46"/>
      <c r="D141" s="7">
        <v>20000</v>
      </c>
      <c r="E141" s="7"/>
      <c r="F141" s="7">
        <v>20000</v>
      </c>
      <c r="H141" s="8" t="str">
        <f>IF(D141&lt;F141,"Increased","Decreased")</f>
        <v>Decreased</v>
      </c>
      <c r="I141" s="9">
        <f>F141-D141</f>
        <v>0</v>
      </c>
    </row>
    <row r="142" spans="1:9" s="18" customFormat="1" x14ac:dyDescent="0.25">
      <c r="A142" s="18" t="s">
        <v>101</v>
      </c>
      <c r="C142" s="44"/>
      <c r="D142" s="2">
        <f>D141+D140</f>
        <v>29840.190000000002</v>
      </c>
      <c r="E142" s="35"/>
      <c r="F142" s="2">
        <f>F141+F140</f>
        <v>30437.809999999998</v>
      </c>
      <c r="H142" s="8" t="str">
        <f>IF(D142&lt;F142,"Increased","Decreased")</f>
        <v>Increased</v>
      </c>
      <c r="I142" s="3">
        <f>F142-D142</f>
        <v>597.61999999999534</v>
      </c>
    </row>
    <row r="143" spans="1:9" ht="10.5" customHeight="1" x14ac:dyDescent="0.25"/>
    <row r="144" spans="1:9" s="13" customFormat="1" x14ac:dyDescent="0.25">
      <c r="A144" s="13" t="s">
        <v>102</v>
      </c>
      <c r="C144" s="40"/>
      <c r="D144" s="16"/>
      <c r="E144" s="34"/>
      <c r="F144" s="16"/>
      <c r="I144" s="3"/>
    </row>
    <row r="145" spans="1:9" s="4" customFormat="1" ht="12.75" x14ac:dyDescent="0.2">
      <c r="B145" s="4" t="s">
        <v>103</v>
      </c>
      <c r="C145" s="46"/>
      <c r="D145" s="7">
        <v>3500</v>
      </c>
      <c r="E145" s="7"/>
      <c r="F145" s="7">
        <v>3500</v>
      </c>
      <c r="H145" s="8" t="str">
        <f>IF(D145&lt;F145,"Increased","Decreased")</f>
        <v>Decreased</v>
      </c>
      <c r="I145" s="9">
        <f>F145-D145</f>
        <v>0</v>
      </c>
    </row>
    <row r="146" spans="1:9" s="4" customFormat="1" ht="12.75" x14ac:dyDescent="0.2">
      <c r="B146" s="4" t="s">
        <v>104</v>
      </c>
      <c r="C146" s="46"/>
      <c r="D146" s="7">
        <v>5300</v>
      </c>
      <c r="E146" s="7"/>
      <c r="F146" s="7">
        <v>6000</v>
      </c>
      <c r="H146" s="8" t="str">
        <f>IF(D146&lt;F146,"Increased","Decreased")</f>
        <v>Increased</v>
      </c>
      <c r="I146" s="9">
        <f>F146-D146</f>
        <v>700</v>
      </c>
    </row>
    <row r="147" spans="1:9" s="18" customFormat="1" x14ac:dyDescent="0.25">
      <c r="A147" s="18" t="s">
        <v>105</v>
      </c>
      <c r="C147" s="44"/>
      <c r="D147" s="2">
        <f>D146+D145</f>
        <v>8800</v>
      </c>
      <c r="E147" s="35"/>
      <c r="F147" s="2">
        <f>F145+F146</f>
        <v>9500</v>
      </c>
      <c r="H147" s="8" t="str">
        <f>IF(D147&lt;F147,"Increased","Decreased")</f>
        <v>Increased</v>
      </c>
      <c r="I147" s="3">
        <f>F147-D147</f>
        <v>700</v>
      </c>
    </row>
    <row r="148" spans="1:9" ht="10.5" customHeight="1" x14ac:dyDescent="0.25"/>
    <row r="149" spans="1:9" s="13" customFormat="1" x14ac:dyDescent="0.25">
      <c r="A149" s="13" t="s">
        <v>68</v>
      </c>
      <c r="C149" s="40"/>
      <c r="D149" s="16"/>
      <c r="E149" s="34"/>
      <c r="F149" s="16"/>
      <c r="I149" s="3"/>
    </row>
    <row r="150" spans="1:9" s="4" customFormat="1" ht="12.75" x14ac:dyDescent="0.2">
      <c r="B150" s="4" t="s">
        <v>106</v>
      </c>
      <c r="C150" s="46"/>
      <c r="D150" s="7">
        <v>30000</v>
      </c>
      <c r="E150" s="7"/>
      <c r="F150" s="7">
        <v>30000</v>
      </c>
      <c r="H150" s="8" t="str">
        <f t="shared" ref="H150:H167" si="14">IF(D150&lt;F150,"Increased","Decreased")</f>
        <v>Decreased</v>
      </c>
      <c r="I150" s="9">
        <f t="shared" ref="I150:I167" si="15">F150-D150</f>
        <v>0</v>
      </c>
    </row>
    <row r="151" spans="1:9" s="4" customFormat="1" ht="12.75" x14ac:dyDescent="0.2">
      <c r="B151" s="4" t="s">
        <v>107</v>
      </c>
      <c r="C151" s="46"/>
      <c r="D151" s="7">
        <v>4000</v>
      </c>
      <c r="E151" s="7"/>
      <c r="F151" s="7">
        <v>2000</v>
      </c>
      <c r="H151" s="8" t="str">
        <f t="shared" si="14"/>
        <v>Decreased</v>
      </c>
      <c r="I151" s="9">
        <f t="shared" si="15"/>
        <v>-2000</v>
      </c>
    </row>
    <row r="152" spans="1:9" s="4" customFormat="1" ht="12.75" x14ac:dyDescent="0.2">
      <c r="B152" s="4" t="s">
        <v>108</v>
      </c>
      <c r="C152" s="46"/>
      <c r="D152" s="7">
        <v>3000</v>
      </c>
      <c r="E152" s="7"/>
      <c r="F152" s="7">
        <v>3000</v>
      </c>
      <c r="H152" s="8" t="str">
        <f t="shared" si="14"/>
        <v>Decreased</v>
      </c>
      <c r="I152" s="9">
        <f t="shared" si="15"/>
        <v>0</v>
      </c>
    </row>
    <row r="153" spans="1:9" s="4" customFormat="1" ht="12.75" x14ac:dyDescent="0.2">
      <c r="B153" s="4" t="s">
        <v>109</v>
      </c>
      <c r="C153" s="46"/>
      <c r="D153" s="7">
        <v>2250</v>
      </c>
      <c r="E153" s="7"/>
      <c r="F153" s="7">
        <v>2250</v>
      </c>
      <c r="H153" s="8" t="str">
        <f t="shared" si="14"/>
        <v>Decreased</v>
      </c>
      <c r="I153" s="9">
        <f t="shared" si="15"/>
        <v>0</v>
      </c>
    </row>
    <row r="154" spans="1:9" s="4" customFormat="1" ht="12.75" x14ac:dyDescent="0.2">
      <c r="B154" s="4" t="s">
        <v>110</v>
      </c>
      <c r="C154" s="46"/>
      <c r="D154" s="7">
        <v>1700</v>
      </c>
      <c r="E154" s="7"/>
      <c r="F154" s="7">
        <v>2000</v>
      </c>
      <c r="H154" s="8" t="str">
        <f t="shared" si="14"/>
        <v>Increased</v>
      </c>
      <c r="I154" s="9">
        <f t="shared" si="15"/>
        <v>300</v>
      </c>
    </row>
    <row r="155" spans="1:9" s="4" customFormat="1" ht="12.75" x14ac:dyDescent="0.2">
      <c r="B155" s="4" t="s">
        <v>111</v>
      </c>
      <c r="C155" s="46"/>
      <c r="D155" s="7">
        <v>63308</v>
      </c>
      <c r="E155" s="7"/>
      <c r="F155" s="7">
        <f>8%*F15</f>
        <v>75502.400000000009</v>
      </c>
      <c r="H155" s="8" t="str">
        <f t="shared" si="14"/>
        <v>Increased</v>
      </c>
      <c r="I155" s="9">
        <f t="shared" si="15"/>
        <v>12194.400000000009</v>
      </c>
    </row>
    <row r="156" spans="1:9" s="4" customFormat="1" ht="12.75" x14ac:dyDescent="0.2">
      <c r="B156" s="4" t="s">
        <v>112</v>
      </c>
      <c r="C156" s="46"/>
      <c r="D156" s="7">
        <v>250</v>
      </c>
      <c r="E156" s="7"/>
      <c r="F156" s="7">
        <v>2000</v>
      </c>
      <c r="H156" s="8" t="str">
        <f t="shared" si="14"/>
        <v>Increased</v>
      </c>
      <c r="I156" s="9">
        <f t="shared" si="15"/>
        <v>1750</v>
      </c>
    </row>
    <row r="157" spans="1:9" s="4" customFormat="1" ht="12.75" x14ac:dyDescent="0.2">
      <c r="B157" s="4" t="s">
        <v>113</v>
      </c>
      <c r="C157" s="46"/>
      <c r="D157" s="7">
        <v>10000</v>
      </c>
      <c r="E157" s="7"/>
      <c r="F157" s="7">
        <v>10000</v>
      </c>
      <c r="H157" s="8" t="str">
        <f t="shared" si="14"/>
        <v>Decreased</v>
      </c>
      <c r="I157" s="9">
        <f t="shared" si="15"/>
        <v>0</v>
      </c>
    </row>
    <row r="158" spans="1:9" s="4" customFormat="1" ht="12.75" x14ac:dyDescent="0.2">
      <c r="B158" s="4" t="s">
        <v>114</v>
      </c>
      <c r="C158" s="46"/>
      <c r="D158" s="7">
        <v>5000</v>
      </c>
      <c r="E158" s="7"/>
      <c r="F158" s="7">
        <v>5000</v>
      </c>
      <c r="H158" s="8" t="str">
        <f t="shared" si="14"/>
        <v>Decreased</v>
      </c>
      <c r="I158" s="9">
        <f t="shared" si="15"/>
        <v>0</v>
      </c>
    </row>
    <row r="159" spans="1:9" s="4" customFormat="1" ht="12.75" x14ac:dyDescent="0.2">
      <c r="B159" s="4" t="s">
        <v>115</v>
      </c>
      <c r="C159" s="46"/>
      <c r="D159" s="7">
        <v>7500</v>
      </c>
      <c r="E159" s="7"/>
      <c r="F159" s="7">
        <v>7500</v>
      </c>
      <c r="H159" s="8" t="str">
        <f t="shared" si="14"/>
        <v>Decreased</v>
      </c>
      <c r="I159" s="9">
        <f t="shared" si="15"/>
        <v>0</v>
      </c>
    </row>
    <row r="160" spans="1:9" s="4" customFormat="1" ht="12.75" x14ac:dyDescent="0.2">
      <c r="B160" s="4" t="s">
        <v>116</v>
      </c>
      <c r="C160" s="46"/>
      <c r="D160" s="7">
        <v>1500</v>
      </c>
      <c r="E160" s="7"/>
      <c r="F160" s="7">
        <v>1500</v>
      </c>
      <c r="H160" s="8" t="str">
        <f t="shared" si="14"/>
        <v>Decreased</v>
      </c>
      <c r="I160" s="9">
        <f t="shared" si="15"/>
        <v>0</v>
      </c>
    </row>
    <row r="161" spans="1:9" s="4" customFormat="1" ht="12.75" x14ac:dyDescent="0.2">
      <c r="B161" s="4" t="s">
        <v>117</v>
      </c>
      <c r="C161" s="46"/>
      <c r="D161" s="7">
        <v>500</v>
      </c>
      <c r="E161" s="7"/>
      <c r="F161" s="7">
        <v>500</v>
      </c>
      <c r="H161" s="8" t="str">
        <f t="shared" si="14"/>
        <v>Decreased</v>
      </c>
      <c r="I161" s="9">
        <f t="shared" si="15"/>
        <v>0</v>
      </c>
    </row>
    <row r="162" spans="1:9" s="4" customFormat="1" ht="12.75" x14ac:dyDescent="0.2">
      <c r="B162" s="4" t="s">
        <v>118</v>
      </c>
      <c r="C162" s="46"/>
      <c r="D162" s="7">
        <v>15000</v>
      </c>
      <c r="E162" s="7"/>
      <c r="F162" s="7">
        <v>15000</v>
      </c>
      <c r="H162" s="8" t="str">
        <f t="shared" si="14"/>
        <v>Decreased</v>
      </c>
      <c r="I162" s="9">
        <f t="shared" si="15"/>
        <v>0</v>
      </c>
    </row>
    <row r="163" spans="1:9" s="4" customFormat="1" ht="12.75" x14ac:dyDescent="0.2">
      <c r="B163" s="4" t="s">
        <v>119</v>
      </c>
      <c r="C163" s="46"/>
      <c r="D163" s="7">
        <v>15000</v>
      </c>
      <c r="E163" s="7"/>
      <c r="F163" s="7">
        <v>15000</v>
      </c>
      <c r="H163" s="8" t="str">
        <f t="shared" si="14"/>
        <v>Decreased</v>
      </c>
      <c r="I163" s="9">
        <f t="shared" si="15"/>
        <v>0</v>
      </c>
    </row>
    <row r="164" spans="1:9" s="4" customFormat="1" ht="12.75" x14ac:dyDescent="0.2">
      <c r="B164" s="4" t="s">
        <v>120</v>
      </c>
      <c r="C164" s="46"/>
      <c r="D164" s="7">
        <v>15000</v>
      </c>
      <c r="E164" s="7"/>
      <c r="F164" s="7">
        <v>25000</v>
      </c>
      <c r="H164" s="8" t="str">
        <f t="shared" si="14"/>
        <v>Increased</v>
      </c>
      <c r="I164" s="9">
        <f t="shared" si="15"/>
        <v>10000</v>
      </c>
    </row>
    <row r="165" spans="1:9" s="4" customFormat="1" ht="12.75" x14ac:dyDescent="0.2">
      <c r="B165" s="68" t="s">
        <v>294</v>
      </c>
      <c r="C165" s="46"/>
      <c r="D165" s="7">
        <v>98294.399999999994</v>
      </c>
      <c r="E165" s="7"/>
      <c r="F165" s="7">
        <v>118193.52</v>
      </c>
      <c r="H165" s="8" t="str">
        <f t="shared" si="14"/>
        <v>Increased</v>
      </c>
      <c r="I165" s="9">
        <f t="shared" si="15"/>
        <v>19899.12000000001</v>
      </c>
    </row>
    <row r="166" spans="1:9" s="4" customFormat="1" ht="12.75" x14ac:dyDescent="0.2">
      <c r="B166" s="4" t="s">
        <v>121</v>
      </c>
      <c r="C166" s="46"/>
      <c r="D166" s="7">
        <v>2394.59</v>
      </c>
      <c r="E166" s="7"/>
      <c r="F166" s="7">
        <v>2274.86</v>
      </c>
      <c r="H166" s="8" t="str">
        <f t="shared" si="14"/>
        <v>Decreased</v>
      </c>
      <c r="I166" s="9">
        <f t="shared" si="15"/>
        <v>-119.73000000000002</v>
      </c>
    </row>
    <row r="167" spans="1:9" s="18" customFormat="1" x14ac:dyDescent="0.25">
      <c r="A167" s="18" t="s">
        <v>122</v>
      </c>
      <c r="C167" s="44"/>
      <c r="D167" s="2">
        <f>SUM(D150:D165)</f>
        <v>272302.40000000002</v>
      </c>
      <c r="E167" s="35"/>
      <c r="F167" s="21">
        <f>SUM(F150:F166)</f>
        <v>316720.78000000003</v>
      </c>
      <c r="H167" s="8" t="str">
        <f t="shared" si="14"/>
        <v>Increased</v>
      </c>
      <c r="I167" s="3">
        <f t="shared" si="15"/>
        <v>44418.380000000005</v>
      </c>
    </row>
    <row r="168" spans="1:9" ht="10.5" customHeight="1" x14ac:dyDescent="0.25"/>
    <row r="169" spans="1:9" s="18" customFormat="1" x14ac:dyDescent="0.25">
      <c r="A169" s="18" t="s">
        <v>123</v>
      </c>
      <c r="C169" s="44"/>
      <c r="D169" s="2">
        <f>SUM(D137+D142+D147+D167)</f>
        <v>341692.59</v>
      </c>
      <c r="E169" s="35"/>
      <c r="F169" s="2">
        <f>SUM(F137+F142+F147+F167)</f>
        <v>396458.59</v>
      </c>
      <c r="H169" s="8" t="str">
        <f>IF(D169&lt;F169,"Increased","Decreased")</f>
        <v>Increased</v>
      </c>
      <c r="I169" s="3">
        <f>F169-D169</f>
        <v>54766</v>
      </c>
    </row>
    <row r="170" spans="1:9" s="18" customFormat="1" x14ac:dyDescent="0.25">
      <c r="C170" s="44"/>
      <c r="D170" s="21"/>
      <c r="E170" s="35"/>
      <c r="F170" s="21"/>
      <c r="H170" s="8"/>
      <c r="I170" s="3"/>
    </row>
    <row r="171" spans="1:9" s="18" customFormat="1" x14ac:dyDescent="0.25">
      <c r="C171" s="44"/>
      <c r="D171" s="21"/>
      <c r="E171" s="35"/>
      <c r="F171" s="21"/>
      <c r="H171" s="8"/>
      <c r="I171" s="3"/>
    </row>
    <row r="172" spans="1:9" s="18" customFormat="1" x14ac:dyDescent="0.25">
      <c r="C172" s="44"/>
      <c r="D172" s="21"/>
      <c r="E172" s="35"/>
      <c r="F172" s="21"/>
      <c r="H172" s="8"/>
      <c r="I172" s="3"/>
    </row>
    <row r="173" spans="1:9" s="22" customFormat="1" ht="20.25" x14ac:dyDescent="0.3">
      <c r="A173" s="22" t="s">
        <v>124</v>
      </c>
      <c r="C173" s="41"/>
      <c r="D173" s="23"/>
      <c r="E173" s="31"/>
      <c r="F173" s="23"/>
      <c r="I173" s="24"/>
    </row>
    <row r="174" spans="1:9" s="5" customFormat="1" x14ac:dyDescent="0.25">
      <c r="C174" s="40"/>
      <c r="D174" s="6" t="s">
        <v>3</v>
      </c>
      <c r="E174" s="32"/>
      <c r="F174" s="6" t="s">
        <v>4</v>
      </c>
      <c r="H174" s="5" t="s">
        <v>5</v>
      </c>
      <c r="I174" s="56" t="s">
        <v>6</v>
      </c>
    </row>
    <row r="175" spans="1:9" s="13" customFormat="1" x14ac:dyDescent="0.25">
      <c r="A175" s="13" t="s">
        <v>125</v>
      </c>
      <c r="C175" s="40"/>
      <c r="D175" s="16"/>
      <c r="E175" s="34"/>
      <c r="F175" s="16"/>
      <c r="I175" s="3"/>
    </row>
    <row r="176" spans="1:9" s="4" customFormat="1" ht="12.75" x14ac:dyDescent="0.2">
      <c r="B176" s="4" t="s">
        <v>126</v>
      </c>
      <c r="C176" s="46"/>
      <c r="D176" s="7">
        <v>24782</v>
      </c>
      <c r="E176" s="7"/>
      <c r="F176" s="7">
        <v>27282</v>
      </c>
      <c r="H176" s="8" t="str">
        <f t="shared" ref="H176:H182" si="16">IF(D176&lt;F176,"Increased","Decreased")</f>
        <v>Increased</v>
      </c>
      <c r="I176" s="9">
        <f t="shared" ref="I176:I182" si="17">F176-D176</f>
        <v>2500</v>
      </c>
    </row>
    <row r="177" spans="1:9" s="4" customFormat="1" ht="12.75" x14ac:dyDescent="0.2">
      <c r="B177" s="4" t="s">
        <v>127</v>
      </c>
      <c r="C177" s="46"/>
      <c r="D177" s="7">
        <v>15000</v>
      </c>
      <c r="E177" s="7"/>
      <c r="F177" s="7">
        <v>15000</v>
      </c>
      <c r="H177" s="8" t="str">
        <f t="shared" si="16"/>
        <v>Decreased</v>
      </c>
      <c r="I177" s="9">
        <f t="shared" si="17"/>
        <v>0</v>
      </c>
    </row>
    <row r="178" spans="1:9" s="4" customFormat="1" ht="12.75" x14ac:dyDescent="0.2">
      <c r="B178" s="4" t="s">
        <v>128</v>
      </c>
      <c r="C178" s="46"/>
      <c r="D178" s="7">
        <v>5120</v>
      </c>
      <c r="E178" s="7"/>
      <c r="F178" s="7">
        <v>5500</v>
      </c>
      <c r="H178" s="8" t="str">
        <f t="shared" si="16"/>
        <v>Increased</v>
      </c>
      <c r="I178" s="9">
        <f t="shared" si="17"/>
        <v>380</v>
      </c>
    </row>
    <row r="179" spans="1:9" s="4" customFormat="1" ht="12.75" x14ac:dyDescent="0.2">
      <c r="B179" s="4" t="s">
        <v>129</v>
      </c>
      <c r="C179" s="46"/>
      <c r="D179" s="7">
        <v>3000</v>
      </c>
      <c r="E179" s="7"/>
      <c r="F179" s="7">
        <v>3500</v>
      </c>
      <c r="H179" s="8" t="str">
        <f t="shared" si="16"/>
        <v>Increased</v>
      </c>
      <c r="I179" s="9">
        <f t="shared" si="17"/>
        <v>500</v>
      </c>
    </row>
    <row r="180" spans="1:9" s="4" customFormat="1" ht="12.75" x14ac:dyDescent="0.2">
      <c r="B180" s="4" t="s">
        <v>130</v>
      </c>
      <c r="C180" s="46"/>
      <c r="D180" s="7">
        <v>1500</v>
      </c>
      <c r="E180" s="7"/>
      <c r="F180" s="7">
        <v>2500</v>
      </c>
      <c r="H180" s="8" t="str">
        <f t="shared" si="16"/>
        <v>Increased</v>
      </c>
      <c r="I180" s="9">
        <f t="shared" si="17"/>
        <v>1000</v>
      </c>
    </row>
    <row r="181" spans="1:9" s="4" customFormat="1" ht="12.75" x14ac:dyDescent="0.2">
      <c r="B181" s="4" t="s">
        <v>131</v>
      </c>
      <c r="C181" s="46"/>
      <c r="D181" s="7">
        <v>300</v>
      </c>
      <c r="E181" s="7"/>
      <c r="F181" s="7">
        <v>300</v>
      </c>
      <c r="H181" s="8" t="str">
        <f t="shared" si="16"/>
        <v>Decreased</v>
      </c>
      <c r="I181" s="9">
        <f t="shared" si="17"/>
        <v>0</v>
      </c>
    </row>
    <row r="182" spans="1:9" s="4" customFormat="1" ht="12.75" x14ac:dyDescent="0.2">
      <c r="B182" s="4" t="s">
        <v>132</v>
      </c>
      <c r="C182" s="46"/>
      <c r="D182" s="48">
        <v>7341.48</v>
      </c>
      <c r="E182" s="48"/>
      <c r="F182" s="48">
        <f>(F176+F177+F178)*(PB!G4+PB!G6)</f>
        <v>7812.3569999999991</v>
      </c>
      <c r="H182" s="8" t="str">
        <f t="shared" si="16"/>
        <v>Increased</v>
      </c>
      <c r="I182" s="9">
        <f t="shared" si="17"/>
        <v>470.8769999999995</v>
      </c>
    </row>
    <row r="183" spans="1:9" s="4" customFormat="1" ht="10.5" customHeight="1" x14ac:dyDescent="0.2">
      <c r="C183" s="46"/>
      <c r="D183" s="7"/>
      <c r="E183" s="7"/>
      <c r="F183" s="7"/>
      <c r="H183" s="8"/>
      <c r="I183" s="9"/>
    </row>
    <row r="184" spans="1:9" s="18" customFormat="1" x14ac:dyDescent="0.25">
      <c r="A184" s="18" t="s">
        <v>133</v>
      </c>
      <c r="C184" s="44"/>
      <c r="D184" s="2">
        <f>SUM(D176:D182)</f>
        <v>57043.479999999996</v>
      </c>
      <c r="E184" s="31"/>
      <c r="F184" s="2">
        <f>SUM(F176:F182)</f>
        <v>61894.356999999996</v>
      </c>
      <c r="H184" s="8" t="str">
        <f>IF(D184&lt;F184,"Increased","Decreased")</f>
        <v>Increased</v>
      </c>
      <c r="I184" s="3">
        <f>F184-D184</f>
        <v>4850.8770000000004</v>
      </c>
    </row>
    <row r="185" spans="1:9" ht="10.5" customHeight="1" x14ac:dyDescent="0.25"/>
    <row r="186" spans="1:9" s="13" customFormat="1" x14ac:dyDescent="0.25">
      <c r="A186" s="13" t="s">
        <v>134</v>
      </c>
      <c r="C186" s="40"/>
      <c r="D186" s="16"/>
      <c r="E186" s="34"/>
      <c r="F186" s="16"/>
      <c r="I186" s="3"/>
    </row>
    <row r="187" spans="1:9" s="4" customFormat="1" ht="12.75" x14ac:dyDescent="0.2">
      <c r="B187" s="4" t="s">
        <v>135</v>
      </c>
      <c r="C187" s="46"/>
      <c r="D187" s="7">
        <v>28123</v>
      </c>
      <c r="E187" s="7"/>
      <c r="F187" s="7">
        <v>30623</v>
      </c>
      <c r="H187" s="8" t="str">
        <f t="shared" ref="H187:H194" si="18">IF(D187&lt;F187,"Increased","Decreased")</f>
        <v>Increased</v>
      </c>
      <c r="I187" s="9">
        <f t="shared" ref="I187:I194" si="19">F187-D187</f>
        <v>2500</v>
      </c>
    </row>
    <row r="188" spans="1:9" s="4" customFormat="1" ht="12.75" x14ac:dyDescent="0.2">
      <c r="B188" s="4" t="s">
        <v>136</v>
      </c>
      <c r="C188" s="46"/>
      <c r="D188" s="7">
        <v>18963</v>
      </c>
      <c r="E188" s="7"/>
      <c r="F188" s="7">
        <v>21463</v>
      </c>
      <c r="H188" s="8" t="str">
        <f t="shared" si="18"/>
        <v>Increased</v>
      </c>
      <c r="I188" s="9">
        <f t="shared" si="19"/>
        <v>2500</v>
      </c>
    </row>
    <row r="189" spans="1:9" s="4" customFormat="1" ht="12.75" x14ac:dyDescent="0.2">
      <c r="B189" s="4" t="s">
        <v>130</v>
      </c>
      <c r="C189" s="46"/>
      <c r="D189" s="7">
        <v>2000</v>
      </c>
      <c r="E189" s="7"/>
      <c r="F189" s="7">
        <v>2500</v>
      </c>
      <c r="H189" s="8" t="str">
        <f t="shared" si="18"/>
        <v>Increased</v>
      </c>
      <c r="I189" s="9">
        <f t="shared" si="19"/>
        <v>500</v>
      </c>
    </row>
    <row r="190" spans="1:9" s="4" customFormat="1" ht="12.75" x14ac:dyDescent="0.2">
      <c r="B190" s="4" t="s">
        <v>131</v>
      </c>
      <c r="C190" s="46"/>
      <c r="D190" s="7">
        <v>3500</v>
      </c>
      <c r="E190" s="7"/>
      <c r="F190" s="7">
        <v>3500</v>
      </c>
      <c r="H190" s="8" t="str">
        <f t="shared" si="18"/>
        <v>Decreased</v>
      </c>
      <c r="I190" s="9">
        <f t="shared" si="19"/>
        <v>0</v>
      </c>
    </row>
    <row r="191" spans="1:9" s="4" customFormat="1" ht="12.75" x14ac:dyDescent="0.2">
      <c r="B191" s="4" t="s">
        <v>137</v>
      </c>
      <c r="C191" s="46"/>
      <c r="D191" s="7">
        <v>200</v>
      </c>
      <c r="E191" s="7"/>
      <c r="F191" s="7">
        <v>300</v>
      </c>
      <c r="H191" s="8" t="str">
        <f t="shared" si="18"/>
        <v>Increased</v>
      </c>
      <c r="I191" s="9">
        <f t="shared" si="19"/>
        <v>100</v>
      </c>
    </row>
    <row r="192" spans="1:9" s="4" customFormat="1" ht="12.75" x14ac:dyDescent="0.2">
      <c r="B192" s="4" t="s">
        <v>36</v>
      </c>
      <c r="C192" s="46"/>
      <c r="D192" s="7">
        <v>2500</v>
      </c>
      <c r="E192" s="7"/>
      <c r="F192" s="7">
        <v>2500</v>
      </c>
      <c r="H192" s="8" t="str">
        <f t="shared" si="18"/>
        <v>Decreased</v>
      </c>
      <c r="I192" s="9">
        <f t="shared" si="19"/>
        <v>0</v>
      </c>
    </row>
    <row r="193" spans="1:9" s="4" customFormat="1" ht="12.75" x14ac:dyDescent="0.2">
      <c r="B193" s="4" t="s">
        <v>138</v>
      </c>
      <c r="C193" s="46"/>
      <c r="D193" s="7">
        <v>2500</v>
      </c>
      <c r="E193" s="7"/>
      <c r="F193" s="7">
        <v>2500</v>
      </c>
      <c r="H193" s="8" t="str">
        <f t="shared" si="18"/>
        <v>Decreased</v>
      </c>
      <c r="I193" s="9">
        <f t="shared" si="19"/>
        <v>0</v>
      </c>
    </row>
    <row r="194" spans="1:9" s="4" customFormat="1" ht="12.75" x14ac:dyDescent="0.2">
      <c r="B194" s="4" t="s">
        <v>296</v>
      </c>
      <c r="C194" s="46"/>
      <c r="D194" s="7">
        <v>13965</v>
      </c>
      <c r="E194" s="7"/>
      <c r="F194" s="7">
        <v>4000</v>
      </c>
      <c r="H194" s="8" t="str">
        <f t="shared" si="18"/>
        <v>Decreased</v>
      </c>
      <c r="I194" s="9">
        <f t="shared" si="19"/>
        <v>-9965</v>
      </c>
    </row>
    <row r="195" spans="1:9" s="4" customFormat="1" ht="12.75" x14ac:dyDescent="0.2">
      <c r="B195" s="4" t="s">
        <v>132</v>
      </c>
      <c r="C195" s="46"/>
      <c r="D195" s="48">
        <v>7698.56</v>
      </c>
      <c r="E195" s="48"/>
      <c r="F195" s="48">
        <f>(F187+F188+F191)*(PB!E4+PB!E6)</f>
        <v>8565.110999999999</v>
      </c>
      <c r="H195" s="8" t="str">
        <f>IF(D195&lt;F195,"Increased","Decreased")</f>
        <v>Increased</v>
      </c>
      <c r="I195" s="9">
        <f>F195-D195</f>
        <v>866.55099999999857</v>
      </c>
    </row>
    <row r="196" spans="1:9" ht="10.5" customHeight="1" x14ac:dyDescent="0.25">
      <c r="H196" s="8"/>
    </row>
    <row r="197" spans="1:9" s="18" customFormat="1" x14ac:dyDescent="0.25">
      <c r="A197" s="18" t="s">
        <v>139</v>
      </c>
      <c r="C197" s="44"/>
      <c r="D197" s="2">
        <f>SUM(D187:D195)</f>
        <v>79449.56</v>
      </c>
      <c r="E197" s="31"/>
      <c r="F197" s="2">
        <f>SUM(F187:F195)</f>
        <v>75951.111000000004</v>
      </c>
      <c r="H197" s="8" t="str">
        <f>IF(D197&lt;F197,"Increased","Decreased")</f>
        <v>Decreased</v>
      </c>
      <c r="I197" s="3">
        <f>F197-D197</f>
        <v>-3498.4489999999932</v>
      </c>
    </row>
    <row r="198" spans="1:9" ht="10.5" customHeight="1" x14ac:dyDescent="0.25"/>
    <row r="199" spans="1:9" s="13" customFormat="1" x14ac:dyDescent="0.25">
      <c r="A199" s="13" t="s">
        <v>140</v>
      </c>
      <c r="C199" s="40"/>
      <c r="D199" s="16"/>
      <c r="E199" s="34"/>
      <c r="F199" s="16"/>
      <c r="I199" s="3"/>
    </row>
    <row r="200" spans="1:9" s="4" customFormat="1" ht="12.75" x14ac:dyDescent="0.2">
      <c r="B200" s="4" t="s">
        <v>135</v>
      </c>
      <c r="C200" s="46"/>
      <c r="D200" s="7">
        <v>25548</v>
      </c>
      <c r="E200" s="7"/>
      <c r="F200" s="7">
        <v>28048</v>
      </c>
      <c r="H200" s="8" t="str">
        <f>IF(D200&lt;F200,"Increased","Decreased")</f>
        <v>Increased</v>
      </c>
      <c r="I200" s="9">
        <f>F200-D200</f>
        <v>2500</v>
      </c>
    </row>
    <row r="201" spans="1:9" s="4" customFormat="1" ht="12.75" x14ac:dyDescent="0.2">
      <c r="B201" s="4" t="s">
        <v>130</v>
      </c>
      <c r="C201" s="46"/>
      <c r="D201" s="7">
        <v>1500</v>
      </c>
      <c r="E201" s="7"/>
      <c r="F201" s="7">
        <v>1500</v>
      </c>
      <c r="H201" s="8" t="str">
        <f>IF(D201&lt;F201,"Increased","Decreased")</f>
        <v>Decreased</v>
      </c>
      <c r="I201" s="9">
        <f>F201-D201</f>
        <v>0</v>
      </c>
    </row>
    <row r="202" spans="1:9" s="4" customFormat="1" ht="12.75" x14ac:dyDescent="0.2">
      <c r="B202" s="4" t="s">
        <v>131</v>
      </c>
      <c r="C202" s="46"/>
      <c r="D202" s="7">
        <v>2500</v>
      </c>
      <c r="E202" s="7"/>
      <c r="F202" s="7">
        <v>3000</v>
      </c>
      <c r="H202" s="8" t="str">
        <f>IF(D202&lt;F202,"Increased","Decreased")</f>
        <v>Increased</v>
      </c>
      <c r="I202" s="9">
        <f>F202-D202</f>
        <v>500</v>
      </c>
    </row>
    <row r="203" spans="1:9" s="4" customFormat="1" ht="12.75" x14ac:dyDescent="0.2">
      <c r="B203" s="4" t="s">
        <v>141</v>
      </c>
      <c r="C203" s="46"/>
      <c r="D203" s="48">
        <v>4177.1000000000004</v>
      </c>
      <c r="E203" s="48"/>
      <c r="F203" s="48">
        <f>(F200)*(PB!G4+PB!G6)</f>
        <v>4585.847999999999</v>
      </c>
      <c r="H203" s="8" t="str">
        <f>IF(D203&lt;F203,"Increased","Decreased")</f>
        <v>Increased</v>
      </c>
      <c r="I203" s="9">
        <f>F203-D203</f>
        <v>408.74799999999868</v>
      </c>
    </row>
    <row r="204" spans="1:9" s="4" customFormat="1" ht="10.5" customHeight="1" x14ac:dyDescent="0.2">
      <c r="C204" s="46"/>
      <c r="D204" s="7"/>
      <c r="E204" s="7"/>
      <c r="F204" s="7"/>
      <c r="I204" s="9"/>
    </row>
    <row r="205" spans="1:9" s="18" customFormat="1" x14ac:dyDescent="0.25">
      <c r="A205" s="18" t="s">
        <v>142</v>
      </c>
      <c r="C205" s="44"/>
      <c r="D205" s="2">
        <f>SUM(D200:D203)</f>
        <v>33725.1</v>
      </c>
      <c r="E205" s="31"/>
      <c r="F205" s="2">
        <f>SUM(F200:F203)</f>
        <v>37133.847999999998</v>
      </c>
      <c r="H205" s="8" t="str">
        <f>IF(D205&lt;F205,"Increased","Decreased")</f>
        <v>Increased</v>
      </c>
      <c r="I205" s="3">
        <f>F205-D205</f>
        <v>3408.7479999999996</v>
      </c>
    </row>
    <row r="206" spans="1:9" ht="10.5" customHeight="1" x14ac:dyDescent="0.25"/>
    <row r="207" spans="1:9" s="13" customFormat="1" x14ac:dyDescent="0.25">
      <c r="A207" s="13" t="s">
        <v>143</v>
      </c>
      <c r="C207" s="40"/>
      <c r="D207" s="16"/>
      <c r="E207" s="34"/>
      <c r="F207" s="16"/>
      <c r="I207" s="3"/>
    </row>
    <row r="208" spans="1:9" s="4" customFormat="1" ht="12.75" x14ac:dyDescent="0.2">
      <c r="B208" s="4" t="s">
        <v>135</v>
      </c>
      <c r="C208" s="46"/>
      <c r="D208" s="7">
        <v>25548</v>
      </c>
      <c r="E208" s="7"/>
      <c r="F208" s="7">
        <v>28048</v>
      </c>
      <c r="H208" s="8" t="str">
        <f t="shared" ref="H208:H213" si="20">IF(D208&lt;F208,"Increased","Decreased")</f>
        <v>Increased</v>
      </c>
      <c r="I208" s="9">
        <f t="shared" ref="I208:I213" si="21">F208-D208</f>
        <v>2500</v>
      </c>
    </row>
    <row r="209" spans="1:9" s="4" customFormat="1" ht="12.75" x14ac:dyDescent="0.2">
      <c r="B209" s="4" t="s">
        <v>144</v>
      </c>
      <c r="C209" s="46"/>
      <c r="D209" s="7">
        <v>4800</v>
      </c>
      <c r="E209" s="7"/>
      <c r="F209" s="7">
        <v>4800</v>
      </c>
      <c r="H209" s="8" t="str">
        <f t="shared" si="20"/>
        <v>Decreased</v>
      </c>
      <c r="I209" s="9">
        <f t="shared" si="21"/>
        <v>0</v>
      </c>
    </row>
    <row r="210" spans="1:9" s="4" customFormat="1" ht="12.75" x14ac:dyDescent="0.2">
      <c r="B210" s="4" t="s">
        <v>130</v>
      </c>
      <c r="C210" s="46"/>
      <c r="D210" s="7">
        <v>1900</v>
      </c>
      <c r="E210" s="7"/>
      <c r="F210" s="7">
        <v>2000</v>
      </c>
      <c r="H210" s="8" t="str">
        <f t="shared" si="20"/>
        <v>Increased</v>
      </c>
      <c r="I210" s="9">
        <f t="shared" si="21"/>
        <v>100</v>
      </c>
    </row>
    <row r="211" spans="1:9" s="4" customFormat="1" ht="12.75" x14ac:dyDescent="0.2">
      <c r="B211" s="4" t="s">
        <v>131</v>
      </c>
      <c r="C211" s="46"/>
      <c r="D211" s="7">
        <v>800</v>
      </c>
      <c r="E211" s="7"/>
      <c r="F211" s="7">
        <v>800</v>
      </c>
      <c r="H211" s="8" t="str">
        <f t="shared" si="20"/>
        <v>Decreased</v>
      </c>
      <c r="I211" s="9">
        <f t="shared" si="21"/>
        <v>0</v>
      </c>
    </row>
    <row r="212" spans="1:9" s="4" customFormat="1" ht="12.75" x14ac:dyDescent="0.2">
      <c r="B212" s="4" t="s">
        <v>145</v>
      </c>
      <c r="C212" s="46"/>
      <c r="D212" s="7">
        <v>1000</v>
      </c>
      <c r="E212" s="7"/>
      <c r="F212" s="7">
        <v>1000</v>
      </c>
      <c r="H212" s="8" t="str">
        <f t="shared" si="20"/>
        <v>Decreased</v>
      </c>
      <c r="I212" s="9">
        <f t="shared" si="21"/>
        <v>0</v>
      </c>
    </row>
    <row r="213" spans="1:9" s="4" customFormat="1" ht="12.75" x14ac:dyDescent="0.2">
      <c r="B213" s="4" t="s">
        <v>146</v>
      </c>
      <c r="C213" s="46"/>
      <c r="D213" s="7">
        <v>32992.870000000003</v>
      </c>
      <c r="E213" s="7"/>
      <c r="F213" s="7">
        <v>33488.54</v>
      </c>
      <c r="H213" s="8" t="str">
        <f t="shared" si="20"/>
        <v>Increased</v>
      </c>
      <c r="I213" s="9">
        <f t="shared" si="21"/>
        <v>495.66999999999825</v>
      </c>
    </row>
    <row r="214" spans="1:9" s="4" customFormat="1" ht="12.75" x14ac:dyDescent="0.2">
      <c r="B214" s="4" t="s">
        <v>141</v>
      </c>
      <c r="C214" s="46"/>
      <c r="D214" s="48">
        <v>4961.8999999999996</v>
      </c>
      <c r="E214" s="48"/>
      <c r="F214" s="48">
        <f>(F208+F209)*(PB!G4+PB!G6)</f>
        <v>5370.6479999999992</v>
      </c>
      <c r="H214" s="8" t="str">
        <f>IF(D214&lt;F214,"Increased","Decreased")</f>
        <v>Increased</v>
      </c>
      <c r="I214" s="9">
        <f>F214-D214</f>
        <v>408.74799999999959</v>
      </c>
    </row>
    <row r="215" spans="1:9" s="4" customFormat="1" ht="10.5" customHeight="1" x14ac:dyDescent="0.2">
      <c r="C215" s="46"/>
      <c r="D215" s="7"/>
      <c r="E215" s="7"/>
      <c r="F215" s="7"/>
      <c r="H215" s="8"/>
      <c r="I215" s="9"/>
    </row>
    <row r="216" spans="1:9" s="18" customFormat="1" x14ac:dyDescent="0.25">
      <c r="A216" s="18" t="s">
        <v>147</v>
      </c>
      <c r="C216" s="44"/>
      <c r="D216" s="2">
        <f>SUM(D208:D214)</f>
        <v>72002.76999999999</v>
      </c>
      <c r="E216" s="31"/>
      <c r="F216" s="2">
        <f>SUM(F208:F214)</f>
        <v>75507.188000000009</v>
      </c>
      <c r="H216" s="8" t="str">
        <f>IF(D216&lt;F216,"Increased","Decreased")</f>
        <v>Increased</v>
      </c>
      <c r="I216" s="3">
        <f>F216-D216</f>
        <v>3504.4180000000197</v>
      </c>
    </row>
    <row r="218" spans="1:9" s="13" customFormat="1" x14ac:dyDescent="0.25">
      <c r="A218" s="13" t="s">
        <v>148</v>
      </c>
      <c r="C218" s="40"/>
      <c r="D218" s="16"/>
      <c r="E218" s="34"/>
      <c r="F218" s="16"/>
      <c r="I218" s="3"/>
    </row>
    <row r="219" spans="1:9" s="4" customFormat="1" ht="12.75" x14ac:dyDescent="0.2">
      <c r="B219" s="4" t="s">
        <v>135</v>
      </c>
      <c r="C219" s="46"/>
      <c r="D219" s="7">
        <v>24480</v>
      </c>
      <c r="E219" s="7"/>
      <c r="F219" s="7">
        <v>26980</v>
      </c>
      <c r="H219" s="8" t="str">
        <f t="shared" ref="H219:H224" si="22">IF(D219&lt;F219,"Increased","Decreased")</f>
        <v>Increased</v>
      </c>
      <c r="I219" s="9">
        <f t="shared" ref="I219:I224" si="23">F219-D219</f>
        <v>2500</v>
      </c>
    </row>
    <row r="220" spans="1:9" s="4" customFormat="1" ht="12.75" x14ac:dyDescent="0.2">
      <c r="B220" s="4" t="s">
        <v>149</v>
      </c>
      <c r="C220" s="46"/>
      <c r="D220" s="7">
        <v>23333</v>
      </c>
      <c r="E220" s="7"/>
      <c r="F220" s="7">
        <v>23333</v>
      </c>
      <c r="H220" s="8" t="str">
        <f t="shared" si="22"/>
        <v>Decreased</v>
      </c>
      <c r="I220" s="9">
        <f t="shared" si="23"/>
        <v>0</v>
      </c>
    </row>
    <row r="221" spans="1:9" s="4" customFormat="1" ht="12.75" x14ac:dyDescent="0.2">
      <c r="B221" s="4" t="s">
        <v>150</v>
      </c>
      <c r="C221" s="46"/>
      <c r="D221" s="7">
        <v>11378</v>
      </c>
      <c r="E221" s="7"/>
      <c r="F221" s="7">
        <v>12878</v>
      </c>
      <c r="H221" s="8" t="str">
        <f t="shared" si="22"/>
        <v>Increased</v>
      </c>
      <c r="I221" s="9">
        <f t="shared" si="23"/>
        <v>1500</v>
      </c>
    </row>
    <row r="222" spans="1:9" s="4" customFormat="1" ht="12.75" x14ac:dyDescent="0.2">
      <c r="B222" s="4" t="s">
        <v>130</v>
      </c>
      <c r="C222" s="46"/>
      <c r="D222" s="7">
        <v>1500</v>
      </c>
      <c r="E222" s="7"/>
      <c r="F222" s="7">
        <v>1500</v>
      </c>
      <c r="H222" s="8" t="str">
        <f t="shared" si="22"/>
        <v>Decreased</v>
      </c>
      <c r="I222" s="9">
        <f t="shared" si="23"/>
        <v>0</v>
      </c>
    </row>
    <row r="223" spans="1:9" s="4" customFormat="1" ht="12.75" x14ac:dyDescent="0.2">
      <c r="B223" s="4" t="s">
        <v>131</v>
      </c>
      <c r="C223" s="46"/>
      <c r="D223" s="7">
        <v>500</v>
      </c>
      <c r="E223" s="7"/>
      <c r="F223" s="7">
        <v>500</v>
      </c>
      <c r="H223" s="8" t="str">
        <f t="shared" si="22"/>
        <v>Decreased</v>
      </c>
      <c r="I223" s="9">
        <f t="shared" si="23"/>
        <v>0</v>
      </c>
    </row>
    <row r="224" spans="1:9" s="4" customFormat="1" ht="12.75" x14ac:dyDescent="0.2">
      <c r="B224" s="4" t="s">
        <v>132</v>
      </c>
      <c r="C224" s="46"/>
      <c r="D224" s="48">
        <v>9677.73</v>
      </c>
      <c r="E224" s="48"/>
      <c r="F224" s="48">
        <f>(F219+F220+F221)*(PB!G4+PB!G6)</f>
        <v>10331.728499999999</v>
      </c>
      <c r="H224" s="8" t="str">
        <f t="shared" si="22"/>
        <v>Increased</v>
      </c>
      <c r="I224" s="9">
        <f t="shared" si="23"/>
        <v>653.99849999999969</v>
      </c>
    </row>
    <row r="225" spans="1:9" x14ac:dyDescent="0.25">
      <c r="H225" s="8"/>
    </row>
    <row r="226" spans="1:9" s="18" customFormat="1" x14ac:dyDescent="0.25">
      <c r="A226" s="18" t="s">
        <v>151</v>
      </c>
      <c r="C226" s="44"/>
      <c r="D226" s="2">
        <f>SUM(D219:D224)</f>
        <v>70868.73</v>
      </c>
      <c r="E226" s="31"/>
      <c r="F226" s="2">
        <f>SUM(F219:F224)</f>
        <v>75522.728499999997</v>
      </c>
      <c r="H226" s="8" t="str">
        <f>IF(D226&lt;F226,"Increased","Decreased")</f>
        <v>Increased</v>
      </c>
      <c r="I226" s="3">
        <f>F226-D226</f>
        <v>4653.9985000000015</v>
      </c>
    </row>
    <row r="231" spans="1:9" s="37" customFormat="1" ht="20.25" x14ac:dyDescent="0.3">
      <c r="A231" s="37" t="s">
        <v>124</v>
      </c>
      <c r="C231" s="40"/>
      <c r="D231" s="38"/>
      <c r="E231" s="34"/>
      <c r="F231" s="38"/>
      <c r="I231" s="24"/>
    </row>
    <row r="232" spans="1:9" s="5" customFormat="1" x14ac:dyDescent="0.25">
      <c r="C232" s="40"/>
      <c r="D232" s="6" t="s">
        <v>3</v>
      </c>
      <c r="E232" s="32"/>
      <c r="F232" s="6" t="s">
        <v>4</v>
      </c>
      <c r="H232" s="5" t="s">
        <v>5</v>
      </c>
      <c r="I232" s="56" t="s">
        <v>6</v>
      </c>
    </row>
    <row r="233" spans="1:9" ht="10.5" customHeight="1" x14ac:dyDescent="0.25"/>
    <row r="234" spans="1:9" s="13" customFormat="1" x14ac:dyDescent="0.25">
      <c r="A234" s="13" t="s">
        <v>157</v>
      </c>
      <c r="C234" s="40"/>
      <c r="D234" s="16"/>
      <c r="E234" s="34"/>
      <c r="F234" s="16"/>
      <c r="I234" s="3"/>
    </row>
    <row r="235" spans="1:9" s="4" customFormat="1" ht="12.75" x14ac:dyDescent="0.2">
      <c r="B235" s="4" t="s">
        <v>135</v>
      </c>
      <c r="C235" s="46"/>
      <c r="D235" s="7">
        <v>22767</v>
      </c>
      <c r="E235" s="7"/>
      <c r="F235" s="7">
        <v>25267</v>
      </c>
      <c r="H235" s="8" t="str">
        <f t="shared" ref="H235:H240" si="24">IF(D235&lt;F235,"Increased","Decreased")</f>
        <v>Increased</v>
      </c>
      <c r="I235" s="9">
        <f t="shared" ref="I235:I240" si="25">F235-D235</f>
        <v>2500</v>
      </c>
    </row>
    <row r="236" spans="1:9" s="4" customFormat="1" ht="12.75" x14ac:dyDescent="0.2">
      <c r="B236" s="4" t="s">
        <v>130</v>
      </c>
      <c r="C236" s="46"/>
      <c r="D236" s="7">
        <v>1500</v>
      </c>
      <c r="E236" s="7"/>
      <c r="F236" s="7">
        <v>2000</v>
      </c>
      <c r="H236" s="8" t="str">
        <f t="shared" si="24"/>
        <v>Increased</v>
      </c>
      <c r="I236" s="9">
        <f t="shared" si="25"/>
        <v>500</v>
      </c>
    </row>
    <row r="237" spans="1:9" s="4" customFormat="1" ht="12.75" x14ac:dyDescent="0.2">
      <c r="B237" s="4" t="s">
        <v>131</v>
      </c>
      <c r="C237" s="46"/>
      <c r="D237" s="7">
        <v>800</v>
      </c>
      <c r="E237" s="7"/>
      <c r="F237" s="7">
        <v>800</v>
      </c>
      <c r="H237" s="8" t="str">
        <f t="shared" si="24"/>
        <v>Decreased</v>
      </c>
      <c r="I237" s="9">
        <f t="shared" si="25"/>
        <v>0</v>
      </c>
    </row>
    <row r="238" spans="1:9" s="4" customFormat="1" ht="12.75" x14ac:dyDescent="0.2">
      <c r="B238" s="4" t="s">
        <v>163</v>
      </c>
      <c r="C238" s="46"/>
      <c r="D238" s="7">
        <v>600</v>
      </c>
      <c r="E238" s="7"/>
      <c r="F238" s="7">
        <v>600</v>
      </c>
      <c r="H238" s="8" t="str">
        <f t="shared" si="24"/>
        <v>Decreased</v>
      </c>
      <c r="I238" s="9">
        <f t="shared" si="25"/>
        <v>0</v>
      </c>
    </row>
    <row r="239" spans="1:9" s="4" customFormat="1" ht="12.75" x14ac:dyDescent="0.2">
      <c r="B239" s="4" t="s">
        <v>159</v>
      </c>
      <c r="C239" s="46"/>
      <c r="D239" s="7">
        <v>1000</v>
      </c>
      <c r="E239" s="7"/>
      <c r="F239" s="7">
        <v>1000</v>
      </c>
      <c r="H239" s="8" t="str">
        <f t="shared" si="24"/>
        <v>Decreased</v>
      </c>
      <c r="I239" s="9">
        <f t="shared" si="25"/>
        <v>0</v>
      </c>
    </row>
    <row r="240" spans="1:9" s="4" customFormat="1" ht="12.75" x14ac:dyDescent="0.2">
      <c r="B240" s="4" t="s">
        <v>132</v>
      </c>
      <c r="C240" s="46"/>
      <c r="D240" s="48">
        <v>3526.07</v>
      </c>
      <c r="E240" s="48"/>
      <c r="F240" s="48">
        <f>F235*(PB!G4+PB!G6)</f>
        <v>4131.1544999999996</v>
      </c>
      <c r="H240" s="8" t="str">
        <f t="shared" si="24"/>
        <v>Increased</v>
      </c>
      <c r="I240" s="9">
        <f t="shared" si="25"/>
        <v>605.08449999999948</v>
      </c>
    </row>
    <row r="241" spans="1:9" x14ac:dyDescent="0.25">
      <c r="H241" s="8"/>
    </row>
    <row r="242" spans="1:9" s="18" customFormat="1" x14ac:dyDescent="0.25">
      <c r="A242" s="18" t="s">
        <v>160</v>
      </c>
      <c r="C242" s="44"/>
      <c r="D242" s="2">
        <f>SUM(D235:D240)</f>
        <v>30193.07</v>
      </c>
      <c r="E242" s="31"/>
      <c r="F242" s="2">
        <f>SUM(F235:F240)</f>
        <v>33798.154499999997</v>
      </c>
      <c r="H242" s="8" t="str">
        <f>IF(D242&lt;F242,"Increased","Decreased")</f>
        <v>Increased</v>
      </c>
      <c r="I242" s="3">
        <f>F242-D242</f>
        <v>3605.0844999999972</v>
      </c>
    </row>
    <row r="243" spans="1:9" x14ac:dyDescent="0.25">
      <c r="F243" s="2" t="s">
        <v>161</v>
      </c>
    </row>
    <row r="244" spans="1:9" s="13" customFormat="1" x14ac:dyDescent="0.25">
      <c r="A244" s="13" t="s">
        <v>291</v>
      </c>
      <c r="C244" s="40"/>
      <c r="D244" s="16"/>
      <c r="E244" s="34"/>
      <c r="F244" s="16"/>
      <c r="I244" s="3"/>
    </row>
    <row r="245" spans="1:9" s="4" customFormat="1" ht="12.75" x14ac:dyDescent="0.2">
      <c r="B245" s="4" t="s">
        <v>135</v>
      </c>
      <c r="C245" s="46"/>
      <c r="D245" s="7">
        <v>16668</v>
      </c>
      <c r="E245" s="7"/>
      <c r="F245" s="7">
        <v>19168</v>
      </c>
      <c r="H245" s="8" t="str">
        <f t="shared" ref="H245:H250" si="26">IF(D245&lt;F245,"Increased","Decreased")</f>
        <v>Increased</v>
      </c>
      <c r="I245" s="9">
        <f t="shared" ref="I245:I250" si="27">F245-D245</f>
        <v>2500</v>
      </c>
    </row>
    <row r="246" spans="1:9" s="4" customFormat="1" ht="12.75" x14ac:dyDescent="0.2">
      <c r="B246" s="4" t="s">
        <v>130</v>
      </c>
      <c r="C246" s="46"/>
      <c r="D246" s="7">
        <v>700</v>
      </c>
      <c r="E246" s="7"/>
      <c r="F246" s="7">
        <v>700</v>
      </c>
      <c r="H246" s="8" t="str">
        <f t="shared" si="26"/>
        <v>Decreased</v>
      </c>
      <c r="I246" s="9">
        <f t="shared" si="27"/>
        <v>0</v>
      </c>
    </row>
    <row r="247" spans="1:9" s="4" customFormat="1" ht="12.75" x14ac:dyDescent="0.2">
      <c r="B247" s="4" t="s">
        <v>162</v>
      </c>
      <c r="C247" s="46"/>
      <c r="D247" s="7">
        <v>300</v>
      </c>
      <c r="E247" s="7"/>
      <c r="F247" s="7">
        <v>300</v>
      </c>
      <c r="H247" s="8" t="str">
        <f>IF(D247&lt;F247,"Increased","Decreased")</f>
        <v>Decreased</v>
      </c>
      <c r="I247" s="9">
        <f t="shared" si="27"/>
        <v>0</v>
      </c>
    </row>
    <row r="248" spans="1:9" s="4" customFormat="1" ht="12.75" x14ac:dyDescent="0.2">
      <c r="B248" s="4" t="s">
        <v>163</v>
      </c>
      <c r="C248" s="46"/>
      <c r="D248" s="7">
        <v>550</v>
      </c>
      <c r="E248" s="7"/>
      <c r="F248" s="7">
        <v>550</v>
      </c>
      <c r="H248" s="8" t="str">
        <f t="shared" si="26"/>
        <v>Decreased</v>
      </c>
      <c r="I248" s="9">
        <f t="shared" si="27"/>
        <v>0</v>
      </c>
    </row>
    <row r="249" spans="1:9" s="4" customFormat="1" ht="12.75" x14ac:dyDescent="0.2">
      <c r="B249" s="4" t="s">
        <v>164</v>
      </c>
      <c r="C249" s="46"/>
      <c r="D249" s="7">
        <v>116</v>
      </c>
      <c r="E249" s="7"/>
      <c r="F249" s="7">
        <v>116</v>
      </c>
      <c r="H249" s="8" t="str">
        <f t="shared" si="26"/>
        <v>Decreased</v>
      </c>
      <c r="I249" s="9">
        <f t="shared" si="27"/>
        <v>0</v>
      </c>
    </row>
    <row r="250" spans="1:9" s="4" customFormat="1" ht="12.75" x14ac:dyDescent="0.2">
      <c r="B250" s="4" t="s">
        <v>141</v>
      </c>
      <c r="C250" s="46"/>
      <c r="D250" s="48">
        <v>2839.67</v>
      </c>
      <c r="E250" s="7"/>
      <c r="F250" s="48">
        <f>F245*(PB!G4+PB!G6)</f>
        <v>3133.9679999999994</v>
      </c>
      <c r="H250" s="8" t="str">
        <f t="shared" si="26"/>
        <v>Increased</v>
      </c>
      <c r="I250" s="9">
        <f t="shared" si="27"/>
        <v>294.29799999999932</v>
      </c>
    </row>
    <row r="252" spans="1:9" s="18" customFormat="1" x14ac:dyDescent="0.25">
      <c r="A252" s="18" t="s">
        <v>165</v>
      </c>
      <c r="C252" s="44"/>
      <c r="D252" s="2">
        <f>SUM(D245:D250)</f>
        <v>21173.67</v>
      </c>
      <c r="E252" s="31"/>
      <c r="F252" s="2">
        <f>SUM(F245:F250)</f>
        <v>23967.968000000001</v>
      </c>
      <c r="H252" s="8" t="str">
        <f>IF(D252&lt;F252,"Increased","Decreased")</f>
        <v>Increased</v>
      </c>
      <c r="I252" s="3">
        <f>F252-D252</f>
        <v>2794.2980000000025</v>
      </c>
    </row>
    <row r="254" spans="1:9" s="13" customFormat="1" x14ac:dyDescent="0.25">
      <c r="A254" s="13" t="s">
        <v>166</v>
      </c>
      <c r="C254" s="40"/>
      <c r="D254" s="16"/>
      <c r="E254" s="34"/>
      <c r="F254" s="16"/>
      <c r="I254" s="3"/>
    </row>
    <row r="255" spans="1:9" s="4" customFormat="1" ht="12.75" x14ac:dyDescent="0.2">
      <c r="B255" s="4" t="s">
        <v>167</v>
      </c>
      <c r="C255" s="46"/>
      <c r="D255" s="7">
        <v>33480</v>
      </c>
      <c r="E255" s="7"/>
      <c r="F255" s="7">
        <v>35980</v>
      </c>
      <c r="H255" s="8" t="str">
        <f t="shared" ref="H255:H269" si="28">IF(D255&lt;F255,"Increased","Decreased")</f>
        <v>Increased</v>
      </c>
      <c r="I255" s="9">
        <f t="shared" ref="I255:I269" si="29">F255-D255</f>
        <v>2500</v>
      </c>
    </row>
    <row r="256" spans="1:9" s="4" customFormat="1" ht="12.75" x14ac:dyDescent="0.2">
      <c r="B256" s="4" t="s">
        <v>168</v>
      </c>
      <c r="C256" s="46"/>
      <c r="D256" s="7">
        <v>28094</v>
      </c>
      <c r="E256" s="7"/>
      <c r="F256" s="7">
        <v>30594</v>
      </c>
      <c r="H256" s="8" t="str">
        <f t="shared" si="28"/>
        <v>Increased</v>
      </c>
      <c r="I256" s="9">
        <f t="shared" si="29"/>
        <v>2500</v>
      </c>
    </row>
    <row r="257" spans="1:9" s="4" customFormat="1" ht="12.75" x14ac:dyDescent="0.2">
      <c r="B257" s="4" t="s">
        <v>169</v>
      </c>
      <c r="C257" s="46"/>
      <c r="D257" s="7">
        <v>26894</v>
      </c>
      <c r="E257" s="7"/>
      <c r="F257" s="7">
        <v>29394</v>
      </c>
      <c r="H257" s="8" t="str">
        <f t="shared" si="28"/>
        <v>Increased</v>
      </c>
      <c r="I257" s="9">
        <f t="shared" si="29"/>
        <v>2500</v>
      </c>
    </row>
    <row r="258" spans="1:9" s="4" customFormat="1" ht="12.75" x14ac:dyDescent="0.2">
      <c r="B258" s="4" t="s">
        <v>150</v>
      </c>
      <c r="C258" s="46"/>
      <c r="D258" s="7">
        <v>3792</v>
      </c>
      <c r="E258" s="7"/>
      <c r="F258" s="7">
        <v>4292</v>
      </c>
      <c r="H258" s="8" t="str">
        <f t="shared" si="28"/>
        <v>Increased</v>
      </c>
      <c r="I258" s="9">
        <f t="shared" si="29"/>
        <v>500</v>
      </c>
    </row>
    <row r="259" spans="1:9" s="4" customFormat="1" ht="12.75" x14ac:dyDescent="0.2">
      <c r="B259" s="4" t="s">
        <v>303</v>
      </c>
      <c r="C259" s="46"/>
      <c r="D259" s="7">
        <v>6000</v>
      </c>
      <c r="E259" s="7"/>
      <c r="F259" s="7">
        <v>6000</v>
      </c>
      <c r="H259" s="8" t="str">
        <f t="shared" si="28"/>
        <v>Decreased</v>
      </c>
      <c r="I259" s="9">
        <f t="shared" si="29"/>
        <v>0</v>
      </c>
    </row>
    <row r="260" spans="1:9" s="4" customFormat="1" ht="12.75" x14ac:dyDescent="0.2">
      <c r="B260" s="4" t="s">
        <v>171</v>
      </c>
      <c r="C260" s="46"/>
      <c r="D260" s="7">
        <v>26000</v>
      </c>
      <c r="E260" s="7"/>
      <c r="F260" s="7">
        <v>27500</v>
      </c>
      <c r="H260" s="8" t="str">
        <f t="shared" si="28"/>
        <v>Increased</v>
      </c>
      <c r="I260" s="9">
        <f t="shared" si="29"/>
        <v>1500</v>
      </c>
    </row>
    <row r="261" spans="1:9" s="4" customFormat="1" ht="12.75" x14ac:dyDescent="0.2">
      <c r="B261" s="4" t="s">
        <v>306</v>
      </c>
      <c r="C261" s="46"/>
      <c r="D261" s="7">
        <v>7500</v>
      </c>
      <c r="E261" s="7"/>
      <c r="F261" s="7">
        <v>5000</v>
      </c>
      <c r="H261" s="8" t="str">
        <f t="shared" si="28"/>
        <v>Decreased</v>
      </c>
      <c r="I261" s="9">
        <f t="shared" si="29"/>
        <v>-2500</v>
      </c>
    </row>
    <row r="262" spans="1:9" s="4" customFormat="1" ht="12.75" x14ac:dyDescent="0.2">
      <c r="B262" s="4" t="s">
        <v>292</v>
      </c>
      <c r="C262" s="46"/>
      <c r="D262" s="7"/>
      <c r="E262" s="7"/>
      <c r="F262" s="7">
        <v>3290</v>
      </c>
      <c r="H262" s="8" t="str">
        <f t="shared" si="28"/>
        <v>Increased</v>
      </c>
      <c r="I262" s="9">
        <f t="shared" si="29"/>
        <v>3290</v>
      </c>
    </row>
    <row r="263" spans="1:9" s="4" customFormat="1" ht="12.75" x14ac:dyDescent="0.2">
      <c r="B263" s="4" t="s">
        <v>131</v>
      </c>
      <c r="C263" s="46"/>
      <c r="D263" s="7">
        <v>1650</v>
      </c>
      <c r="E263" s="7"/>
      <c r="F263" s="7">
        <v>1750</v>
      </c>
      <c r="H263" s="8" t="str">
        <f t="shared" si="28"/>
        <v>Increased</v>
      </c>
      <c r="I263" s="9">
        <f t="shared" si="29"/>
        <v>100</v>
      </c>
    </row>
    <row r="264" spans="1:9" s="4" customFormat="1" ht="12.75" x14ac:dyDescent="0.2">
      <c r="B264" s="4" t="s">
        <v>172</v>
      </c>
      <c r="C264" s="46"/>
      <c r="D264" s="7">
        <v>2000</v>
      </c>
      <c r="E264" s="7"/>
      <c r="F264" s="7">
        <v>2000</v>
      </c>
      <c r="H264" s="8" t="str">
        <f t="shared" si="28"/>
        <v>Decreased</v>
      </c>
      <c r="I264" s="9">
        <f t="shared" si="29"/>
        <v>0</v>
      </c>
    </row>
    <row r="265" spans="1:9" s="4" customFormat="1" ht="12.75" x14ac:dyDescent="0.2">
      <c r="B265" s="4" t="s">
        <v>173</v>
      </c>
      <c r="C265" s="46"/>
      <c r="D265" s="7">
        <v>1500</v>
      </c>
      <c r="E265" s="7"/>
      <c r="F265" s="7">
        <v>1500</v>
      </c>
      <c r="H265" s="8" t="str">
        <f t="shared" si="28"/>
        <v>Decreased</v>
      </c>
      <c r="I265" s="9">
        <f t="shared" si="29"/>
        <v>0</v>
      </c>
    </row>
    <row r="266" spans="1:9" s="4" customFormat="1" ht="12.75" x14ac:dyDescent="0.2">
      <c r="B266" s="4" t="s">
        <v>174</v>
      </c>
      <c r="C266" s="46"/>
      <c r="D266" s="7">
        <v>2500</v>
      </c>
      <c r="E266" s="7"/>
      <c r="F266" s="7">
        <v>3000</v>
      </c>
      <c r="H266" s="8" t="str">
        <f t="shared" si="28"/>
        <v>Increased</v>
      </c>
      <c r="I266" s="9">
        <f t="shared" si="29"/>
        <v>500</v>
      </c>
    </row>
    <row r="267" spans="1:9" s="4" customFormat="1" ht="12.75" x14ac:dyDescent="0.2">
      <c r="B267" s="4" t="s">
        <v>175</v>
      </c>
      <c r="C267" s="46"/>
      <c r="D267" s="7">
        <v>1400</v>
      </c>
      <c r="E267" s="7"/>
      <c r="F267" s="7">
        <v>1500</v>
      </c>
      <c r="H267" s="8" t="str">
        <f t="shared" si="28"/>
        <v>Increased</v>
      </c>
      <c r="I267" s="9">
        <f t="shared" si="29"/>
        <v>100</v>
      </c>
    </row>
    <row r="268" spans="1:9" s="4" customFormat="1" ht="12.75" x14ac:dyDescent="0.2">
      <c r="B268" s="4" t="s">
        <v>137</v>
      </c>
      <c r="C268" s="46"/>
      <c r="D268" s="7">
        <v>500</v>
      </c>
      <c r="E268" s="7"/>
      <c r="F268" s="7">
        <v>500</v>
      </c>
      <c r="H268" s="8" t="str">
        <f t="shared" si="28"/>
        <v>Decreased</v>
      </c>
      <c r="I268" s="9">
        <f t="shared" si="29"/>
        <v>0</v>
      </c>
    </row>
    <row r="269" spans="1:9" s="4" customFormat="1" ht="12.75" x14ac:dyDescent="0.2">
      <c r="B269" s="4" t="s">
        <v>120</v>
      </c>
      <c r="C269" s="46"/>
      <c r="D269" s="7">
        <v>42000</v>
      </c>
      <c r="E269" s="7"/>
      <c r="F269" s="7">
        <v>53000</v>
      </c>
      <c r="H269" s="8" t="str">
        <f t="shared" si="28"/>
        <v>Increased</v>
      </c>
      <c r="I269" s="9">
        <f t="shared" si="29"/>
        <v>11000</v>
      </c>
    </row>
    <row r="270" spans="1:9" s="4" customFormat="1" ht="12.75" x14ac:dyDescent="0.2">
      <c r="B270" s="4" t="s">
        <v>141</v>
      </c>
      <c r="C270" s="46"/>
      <c r="D270" s="48">
        <v>15166.26</v>
      </c>
      <c r="E270" s="7"/>
      <c r="F270" s="48">
        <f>(F255+F256+F258+F257+F268)*(PB!E4+PB!E6)</f>
        <v>16474.259999999998</v>
      </c>
      <c r="H270" s="8" t="str">
        <f>IF(D270&lt;F270,"Increased","Decreased")</f>
        <v>Increased</v>
      </c>
      <c r="I270" s="9">
        <f>F270-D270</f>
        <v>1307.9999999999982</v>
      </c>
    </row>
    <row r="271" spans="1:9" s="4" customFormat="1" ht="12.75" x14ac:dyDescent="0.2">
      <c r="C271" s="46"/>
      <c r="D271" s="7"/>
      <c r="E271" s="7"/>
      <c r="F271" s="7"/>
      <c r="H271" s="8"/>
      <c r="I271" s="9"/>
    </row>
    <row r="272" spans="1:9" s="18" customFormat="1" x14ac:dyDescent="0.25">
      <c r="A272" s="18" t="s">
        <v>176</v>
      </c>
      <c r="C272" s="44"/>
      <c r="D272" s="2">
        <f>SUM(D255:D270)</f>
        <v>198476.26</v>
      </c>
      <c r="E272" s="31"/>
      <c r="F272" s="2">
        <f>SUM(F255:F270)</f>
        <v>221774.26</v>
      </c>
      <c r="H272" s="8" t="str">
        <f>IF(D272&lt;F272,"Increased","Decreased")</f>
        <v>Increased</v>
      </c>
      <c r="I272" s="3">
        <f>F272-D272</f>
        <v>23298</v>
      </c>
    </row>
    <row r="286" spans="1:9" s="37" customFormat="1" ht="20.25" x14ac:dyDescent="0.3">
      <c r="A286" s="37" t="s">
        <v>124</v>
      </c>
      <c r="C286" s="40"/>
      <c r="D286" s="38"/>
      <c r="E286" s="34"/>
      <c r="F286" s="38"/>
      <c r="I286" s="24"/>
    </row>
    <row r="287" spans="1:9" s="5" customFormat="1" x14ac:dyDescent="0.25">
      <c r="C287" s="40"/>
      <c r="D287" s="6" t="s">
        <v>3</v>
      </c>
      <c r="E287" s="32"/>
      <c r="F287" s="6" t="s">
        <v>4</v>
      </c>
      <c r="H287" s="5" t="s">
        <v>5</v>
      </c>
      <c r="I287" s="56" t="s">
        <v>6</v>
      </c>
    </row>
    <row r="288" spans="1:9" s="13" customFormat="1" x14ac:dyDescent="0.25">
      <c r="A288" s="13" t="s">
        <v>178</v>
      </c>
      <c r="C288" s="40"/>
      <c r="D288" s="16"/>
      <c r="E288" s="34"/>
      <c r="F288" s="16"/>
      <c r="I288" s="3"/>
    </row>
    <row r="289" spans="1:9" s="4" customFormat="1" ht="12.75" x14ac:dyDescent="0.2">
      <c r="B289" s="4" t="s">
        <v>179</v>
      </c>
      <c r="C289" s="46"/>
      <c r="D289" s="7">
        <v>11850</v>
      </c>
      <c r="E289" s="7"/>
      <c r="F289" s="7">
        <v>11850</v>
      </c>
      <c r="H289" s="8" t="str">
        <f t="shared" ref="H289:H298" si="30">IF(D289&lt;F289,"Increased","Decreased")</f>
        <v>Decreased</v>
      </c>
      <c r="I289" s="9">
        <f t="shared" ref="I289:I298" si="31">F289-D289</f>
        <v>0</v>
      </c>
    </row>
    <row r="290" spans="1:9" s="4" customFormat="1" ht="12.75" x14ac:dyDescent="0.2">
      <c r="B290" s="4" t="s">
        <v>180</v>
      </c>
      <c r="C290" s="46"/>
      <c r="D290" s="7">
        <v>6800</v>
      </c>
      <c r="E290" s="7"/>
      <c r="F290" s="7">
        <v>6800</v>
      </c>
      <c r="H290" s="8" t="str">
        <f t="shared" si="30"/>
        <v>Decreased</v>
      </c>
      <c r="I290" s="9">
        <f t="shared" si="31"/>
        <v>0</v>
      </c>
    </row>
    <row r="291" spans="1:9" s="4" customFormat="1" ht="12.75" x14ac:dyDescent="0.2">
      <c r="B291" s="4" t="s">
        <v>181</v>
      </c>
      <c r="C291" s="46" t="s">
        <v>264</v>
      </c>
      <c r="D291" s="7">
        <v>7585</v>
      </c>
      <c r="E291" s="7"/>
      <c r="F291" s="7">
        <v>8000</v>
      </c>
      <c r="H291" s="8" t="str">
        <f t="shared" si="30"/>
        <v>Increased</v>
      </c>
      <c r="I291" s="9">
        <f t="shared" si="31"/>
        <v>415</v>
      </c>
    </row>
    <row r="292" spans="1:9" s="4" customFormat="1" ht="12.75" x14ac:dyDescent="0.2">
      <c r="B292" s="4" t="s">
        <v>182</v>
      </c>
      <c r="C292" s="46"/>
      <c r="D292" s="7">
        <v>9500</v>
      </c>
      <c r="E292" s="7"/>
      <c r="F292" s="7">
        <v>10000</v>
      </c>
      <c r="H292" s="8" t="str">
        <f t="shared" si="30"/>
        <v>Increased</v>
      </c>
      <c r="I292" s="9">
        <f t="shared" si="31"/>
        <v>500</v>
      </c>
    </row>
    <row r="293" spans="1:9" s="4" customFormat="1" ht="12.75" x14ac:dyDescent="0.2">
      <c r="B293" s="4" t="s">
        <v>183</v>
      </c>
      <c r="C293" s="46"/>
      <c r="D293" s="7">
        <v>5800</v>
      </c>
      <c r="E293" s="7"/>
      <c r="F293" s="7">
        <v>6050</v>
      </c>
      <c r="H293" s="8" t="str">
        <f t="shared" si="30"/>
        <v>Increased</v>
      </c>
      <c r="I293" s="9">
        <f t="shared" si="31"/>
        <v>250</v>
      </c>
    </row>
    <row r="294" spans="1:9" s="4" customFormat="1" ht="12.75" x14ac:dyDescent="0.2">
      <c r="B294" s="4" t="s">
        <v>131</v>
      </c>
      <c r="C294" s="46"/>
      <c r="D294" s="7">
        <v>700</v>
      </c>
      <c r="E294" s="7"/>
      <c r="F294" s="7">
        <v>700</v>
      </c>
      <c r="H294" s="8" t="str">
        <f t="shared" si="30"/>
        <v>Decreased</v>
      </c>
      <c r="I294" s="9">
        <f t="shared" si="31"/>
        <v>0</v>
      </c>
    </row>
    <row r="295" spans="1:9" s="4" customFormat="1" ht="12.75" x14ac:dyDescent="0.2">
      <c r="B295" s="4" t="s">
        <v>68</v>
      </c>
      <c r="C295" s="46"/>
      <c r="D295" s="7">
        <v>200</v>
      </c>
      <c r="E295" s="7"/>
      <c r="F295" s="7">
        <v>200</v>
      </c>
      <c r="H295" s="8" t="str">
        <f t="shared" si="30"/>
        <v>Decreased</v>
      </c>
      <c r="I295" s="9">
        <f t="shared" si="31"/>
        <v>0</v>
      </c>
    </row>
    <row r="296" spans="1:9" s="4" customFormat="1" ht="12.75" x14ac:dyDescent="0.2">
      <c r="B296" s="4" t="s">
        <v>307</v>
      </c>
      <c r="C296" s="46"/>
      <c r="D296" s="7"/>
      <c r="E296" s="7"/>
      <c r="F296" s="7">
        <v>400</v>
      </c>
      <c r="H296" s="8" t="str">
        <f t="shared" si="30"/>
        <v>Increased</v>
      </c>
      <c r="I296" s="9">
        <f>F296-D296</f>
        <v>400</v>
      </c>
    </row>
    <row r="297" spans="1:9" s="4" customFormat="1" ht="12.75" x14ac:dyDescent="0.2">
      <c r="B297" s="4" t="s">
        <v>132</v>
      </c>
      <c r="C297" s="46"/>
      <c r="D297" s="48">
        <v>4150</v>
      </c>
      <c r="E297" s="48"/>
      <c r="F297" s="48">
        <f>(F289+F290+F291)*(PB!G4+PB!G6)</f>
        <v>4357.2749999999996</v>
      </c>
      <c r="H297" s="8" t="str">
        <f t="shared" si="30"/>
        <v>Increased</v>
      </c>
      <c r="I297" s="9">
        <f t="shared" si="31"/>
        <v>207.27499999999964</v>
      </c>
    </row>
    <row r="298" spans="1:9" s="18" customFormat="1" x14ac:dyDescent="0.25">
      <c r="A298" s="18" t="s">
        <v>184</v>
      </c>
      <c r="C298" s="44"/>
      <c r="D298" s="2">
        <f>SUM(D289:D297)</f>
        <v>46585</v>
      </c>
      <c r="E298" s="31"/>
      <c r="F298" s="2">
        <f>SUM(F289:F297)</f>
        <v>48357.275000000001</v>
      </c>
      <c r="H298" s="8" t="str">
        <f t="shared" si="30"/>
        <v>Increased</v>
      </c>
      <c r="I298" s="3">
        <f t="shared" si="31"/>
        <v>1772.2750000000015</v>
      </c>
    </row>
    <row r="300" spans="1:9" s="13" customFormat="1" x14ac:dyDescent="0.25">
      <c r="A300" s="13" t="s">
        <v>185</v>
      </c>
      <c r="C300" s="40"/>
      <c r="D300" s="16"/>
      <c r="E300" s="34"/>
      <c r="F300" s="16"/>
      <c r="I300" s="3"/>
    </row>
    <row r="301" spans="1:9" s="4" customFormat="1" ht="12.75" x14ac:dyDescent="0.2">
      <c r="B301" s="4" t="s">
        <v>186</v>
      </c>
      <c r="C301" s="46"/>
      <c r="D301" s="7">
        <v>5000</v>
      </c>
      <c r="E301" s="7"/>
      <c r="F301" s="7">
        <v>5500</v>
      </c>
      <c r="H301" s="8" t="str">
        <f t="shared" ref="H301:H310" si="32">IF(D301&lt;F301,"Increased","Decreased")</f>
        <v>Increased</v>
      </c>
      <c r="I301" s="9">
        <f t="shared" ref="I301:I310" si="33">F301-D301</f>
        <v>500</v>
      </c>
    </row>
    <row r="302" spans="1:9" s="4" customFormat="1" ht="12.75" x14ac:dyDescent="0.2">
      <c r="B302" s="4" t="s">
        <v>187</v>
      </c>
      <c r="C302" s="46"/>
      <c r="D302" s="7">
        <v>4250</v>
      </c>
      <c r="E302" s="7"/>
      <c r="F302" s="7">
        <v>4750</v>
      </c>
      <c r="H302" s="8" t="str">
        <f t="shared" si="32"/>
        <v>Increased</v>
      </c>
      <c r="I302" s="9">
        <f t="shared" si="33"/>
        <v>500</v>
      </c>
    </row>
    <row r="303" spans="1:9" s="4" customFormat="1" ht="12.75" x14ac:dyDescent="0.2">
      <c r="B303" s="4" t="s">
        <v>304</v>
      </c>
      <c r="C303" s="46"/>
      <c r="D303" s="7">
        <v>20000</v>
      </c>
      <c r="E303" s="7"/>
      <c r="F303" s="7">
        <v>30000</v>
      </c>
      <c r="H303" s="8" t="str">
        <f t="shared" si="32"/>
        <v>Increased</v>
      </c>
      <c r="I303" s="9">
        <f t="shared" si="33"/>
        <v>10000</v>
      </c>
    </row>
    <row r="304" spans="1:9" s="4" customFormat="1" ht="12.75" x14ac:dyDescent="0.2">
      <c r="B304" s="4" t="s">
        <v>189</v>
      </c>
      <c r="C304" s="46"/>
      <c r="D304" s="7">
        <v>2000</v>
      </c>
      <c r="E304" s="7"/>
      <c r="F304" s="7">
        <v>2000</v>
      </c>
      <c r="H304" s="8" t="str">
        <f t="shared" si="32"/>
        <v>Decreased</v>
      </c>
      <c r="I304" s="9">
        <f t="shared" si="33"/>
        <v>0</v>
      </c>
    </row>
    <row r="305" spans="1:9" s="4" customFormat="1" ht="12.75" x14ac:dyDescent="0.2">
      <c r="B305" s="4" t="s">
        <v>190</v>
      </c>
      <c r="C305" s="46"/>
      <c r="D305" s="7">
        <v>12000</v>
      </c>
      <c r="E305" s="7"/>
      <c r="F305" s="7">
        <v>13000</v>
      </c>
      <c r="H305" s="8" t="str">
        <f t="shared" si="32"/>
        <v>Increased</v>
      </c>
      <c r="I305" s="9">
        <f t="shared" si="33"/>
        <v>1000</v>
      </c>
    </row>
    <row r="306" spans="1:9" s="4" customFormat="1" ht="12.75" x14ac:dyDescent="0.2">
      <c r="B306" s="4" t="s">
        <v>191</v>
      </c>
      <c r="C306" s="46"/>
      <c r="D306" s="7">
        <v>9500</v>
      </c>
      <c r="E306" s="7"/>
      <c r="F306" s="7">
        <v>9500</v>
      </c>
      <c r="H306" s="8" t="str">
        <f t="shared" si="32"/>
        <v>Decreased</v>
      </c>
      <c r="I306" s="9">
        <f t="shared" si="33"/>
        <v>0</v>
      </c>
    </row>
    <row r="307" spans="1:9" s="4" customFormat="1" ht="12.75" x14ac:dyDescent="0.2">
      <c r="B307" s="4" t="s">
        <v>192</v>
      </c>
      <c r="C307" s="46"/>
      <c r="D307" s="7">
        <v>50</v>
      </c>
      <c r="E307" s="7"/>
      <c r="F307" s="7">
        <v>50</v>
      </c>
      <c r="H307" s="8" t="str">
        <f t="shared" si="32"/>
        <v>Decreased</v>
      </c>
      <c r="I307" s="9">
        <f t="shared" si="33"/>
        <v>0</v>
      </c>
    </row>
    <row r="308" spans="1:9" s="4" customFormat="1" ht="12.75" x14ac:dyDescent="0.2">
      <c r="B308" s="4" t="s">
        <v>68</v>
      </c>
      <c r="C308" s="46"/>
      <c r="D308" s="7">
        <v>500</v>
      </c>
      <c r="E308" s="7"/>
      <c r="F308" s="7">
        <v>500</v>
      </c>
      <c r="H308" s="8" t="str">
        <f t="shared" si="32"/>
        <v>Decreased</v>
      </c>
      <c r="I308" s="9">
        <f t="shared" si="33"/>
        <v>0</v>
      </c>
    </row>
    <row r="309" spans="1:9" s="4" customFormat="1" ht="12.75" x14ac:dyDescent="0.2">
      <c r="B309" s="4" t="s">
        <v>193</v>
      </c>
      <c r="C309" s="46"/>
      <c r="D309" s="7">
        <v>10000</v>
      </c>
      <c r="E309" s="7"/>
      <c r="F309" s="7">
        <v>10000</v>
      </c>
      <c r="H309" s="8" t="str">
        <f t="shared" si="32"/>
        <v>Decreased</v>
      </c>
      <c r="I309" s="9">
        <f t="shared" si="33"/>
        <v>0</v>
      </c>
    </row>
    <row r="310" spans="1:9" s="4" customFormat="1" ht="12.75" x14ac:dyDescent="0.2">
      <c r="B310" s="4" t="s">
        <v>132</v>
      </c>
      <c r="C310" s="46"/>
      <c r="D310" s="48">
        <v>1512.38</v>
      </c>
      <c r="E310" s="7"/>
      <c r="F310" s="48">
        <f>(F301+F302)*(PB!G4+PB!G6)</f>
        <v>1675.8749999999998</v>
      </c>
      <c r="H310" s="8" t="str">
        <f t="shared" si="32"/>
        <v>Increased</v>
      </c>
      <c r="I310" s="9">
        <f t="shared" si="33"/>
        <v>163.49499999999966</v>
      </c>
    </row>
    <row r="311" spans="1:9" x14ac:dyDescent="0.25">
      <c r="H311" s="8"/>
    </row>
    <row r="312" spans="1:9" s="18" customFormat="1" x14ac:dyDescent="0.25">
      <c r="A312" s="18" t="s">
        <v>194</v>
      </c>
      <c r="C312" s="44"/>
      <c r="D312" s="2">
        <f>SUM(D301:D310)</f>
        <v>64812.38</v>
      </c>
      <c r="E312" s="31"/>
      <c r="F312" s="2">
        <f>SUM(F301:F310)</f>
        <v>76975.875</v>
      </c>
      <c r="H312" s="8" t="str">
        <f>IF(D312&lt;F312,"Increased","Decreased")</f>
        <v>Increased</v>
      </c>
      <c r="I312" s="3">
        <f>F312-D312</f>
        <v>12163.495000000003</v>
      </c>
    </row>
    <row r="315" spans="1:9" s="13" customFormat="1" x14ac:dyDescent="0.25">
      <c r="A315" s="13" t="s">
        <v>195</v>
      </c>
      <c r="C315" s="40"/>
      <c r="D315" s="2">
        <f>D137+D142+D147+D167+D184+D197+D205+D216+D226+D242+D252+D272+D298+D312</f>
        <v>1016022.61</v>
      </c>
      <c r="E315" s="34"/>
      <c r="F315" s="2">
        <f>SUM(F312+F298+F272+F252+F242+F226+F216+F205+F197+F184+F169)</f>
        <v>1127341.355</v>
      </c>
      <c r="H315" s="8" t="str">
        <f>IF(D315&lt;F315,"Increased","Decreased")</f>
        <v>Increased</v>
      </c>
      <c r="I315" s="3">
        <f>F315-D315</f>
        <v>111318.745</v>
      </c>
    </row>
    <row r="316" spans="1:9" s="13" customFormat="1" x14ac:dyDescent="0.25">
      <c r="C316" s="40"/>
      <c r="D316" s="16"/>
      <c r="E316" s="34"/>
      <c r="F316" s="16"/>
      <c r="H316" s="20"/>
      <c r="I316" s="3"/>
    </row>
    <row r="317" spans="1:9" s="13" customFormat="1" x14ac:dyDescent="0.25">
      <c r="C317" s="40"/>
      <c r="D317" s="16"/>
      <c r="E317" s="34"/>
      <c r="F317" s="16"/>
      <c r="H317" s="20"/>
      <c r="I317" s="3"/>
    </row>
    <row r="318" spans="1:9" s="4" customFormat="1" ht="12.75" x14ac:dyDescent="0.2">
      <c r="B318" s="4" t="s">
        <v>197</v>
      </c>
      <c r="C318" s="46"/>
      <c r="D318" s="7">
        <f>D106</f>
        <v>944312</v>
      </c>
      <c r="E318" s="7"/>
      <c r="F318" s="7">
        <f>F106</f>
        <v>1171265.3999999999</v>
      </c>
      <c r="H318" s="8" t="str">
        <f t="shared" ref="H318:H323" si="34">IF(D318&lt;F318,"Increased","Decreased")</f>
        <v>Increased</v>
      </c>
      <c r="I318" s="9">
        <f t="shared" ref="I318:I323" si="35">F318-D318</f>
        <v>226953.39999999991</v>
      </c>
    </row>
    <row r="319" spans="1:9" s="4" customFormat="1" ht="12.75" x14ac:dyDescent="0.2">
      <c r="B319" s="4" t="s">
        <v>198</v>
      </c>
      <c r="C319" s="46"/>
      <c r="D319" s="7">
        <f>D315</f>
        <v>1016022.61</v>
      </c>
      <c r="E319" s="7"/>
      <c r="F319" s="7">
        <f>F315</f>
        <v>1127341.355</v>
      </c>
      <c r="H319" s="8" t="str">
        <f t="shared" si="34"/>
        <v>Increased</v>
      </c>
      <c r="I319" s="9">
        <f t="shared" si="35"/>
        <v>111318.745</v>
      </c>
    </row>
    <row r="320" spans="1:9" s="4" customFormat="1" ht="12.75" x14ac:dyDescent="0.2">
      <c r="B320" s="4" t="s">
        <v>199</v>
      </c>
      <c r="C320" s="46"/>
      <c r="D320" s="7">
        <v>-17546.599999999999</v>
      </c>
      <c r="E320" s="7"/>
      <c r="F320" s="7">
        <f>SUM(F318-F319)</f>
        <v>43924.044999999925</v>
      </c>
      <c r="H320" s="8" t="str">
        <f t="shared" si="34"/>
        <v>Increased</v>
      </c>
      <c r="I320" s="9">
        <f t="shared" si="35"/>
        <v>61470.644999999924</v>
      </c>
    </row>
    <row r="321" spans="2:9" s="4" customFormat="1" ht="12.75" x14ac:dyDescent="0.2">
      <c r="B321" s="4" t="s">
        <v>200</v>
      </c>
      <c r="C321" s="46"/>
      <c r="D321" s="7">
        <v>0</v>
      </c>
      <c r="E321" s="7"/>
      <c r="F321" s="7"/>
      <c r="H321" s="8" t="str">
        <f t="shared" si="34"/>
        <v>Decreased</v>
      </c>
      <c r="I321" s="9">
        <f t="shared" si="35"/>
        <v>0</v>
      </c>
    </row>
    <row r="322" spans="2:9" s="4" customFormat="1" ht="12.75" x14ac:dyDescent="0.2">
      <c r="B322" s="4" t="s">
        <v>201</v>
      </c>
      <c r="C322" s="46"/>
      <c r="D322" s="7">
        <v>566862.63</v>
      </c>
      <c r="E322" s="7"/>
      <c r="F322" s="7">
        <f>D323</f>
        <v>549316.03</v>
      </c>
      <c r="H322" s="8" t="str">
        <f t="shared" si="34"/>
        <v>Decreased</v>
      </c>
      <c r="I322" s="9">
        <f t="shared" si="35"/>
        <v>-17546.599999999977</v>
      </c>
    </row>
    <row r="323" spans="2:9" s="4" customFormat="1" ht="12.75" x14ac:dyDescent="0.2">
      <c r="B323" s="4" t="s">
        <v>202</v>
      </c>
      <c r="C323" s="46"/>
      <c r="D323" s="7">
        <f>SUM(D320+D322)</f>
        <v>549316.03</v>
      </c>
      <c r="E323" s="7"/>
      <c r="F323" s="7">
        <f>SUM(F320+F322)</f>
        <v>593240.07499999995</v>
      </c>
      <c r="H323" s="8" t="str">
        <f t="shared" si="34"/>
        <v>Increased</v>
      </c>
      <c r="I323" s="9">
        <f t="shared" si="35"/>
        <v>43924.044999999925</v>
      </c>
    </row>
    <row r="324" spans="2:9" s="4" customFormat="1" ht="12.75" x14ac:dyDescent="0.2">
      <c r="C324" s="46"/>
      <c r="D324" s="7" t="s">
        <v>161</v>
      </c>
      <c r="E324" s="7"/>
      <c r="F324" s="7"/>
      <c r="I324" s="9"/>
    </row>
    <row r="341" spans="1:9" s="37" customFormat="1" ht="20.25" x14ac:dyDescent="0.3">
      <c r="A341" s="37" t="s">
        <v>203</v>
      </c>
      <c r="C341" s="40"/>
      <c r="D341" s="38"/>
      <c r="E341" s="34"/>
      <c r="F341" s="38"/>
      <c r="I341" s="24"/>
    </row>
    <row r="342" spans="1:9" s="5" customFormat="1" x14ac:dyDescent="0.25">
      <c r="C342" s="40"/>
      <c r="D342" s="6" t="s">
        <v>3</v>
      </c>
      <c r="E342" s="32"/>
      <c r="F342" s="6" t="s">
        <v>4</v>
      </c>
      <c r="H342" s="5" t="s">
        <v>5</v>
      </c>
      <c r="I342" s="56" t="s">
        <v>6</v>
      </c>
    </row>
    <row r="343" spans="1:9" s="13" customFormat="1" x14ac:dyDescent="0.25">
      <c r="A343" s="13" t="s">
        <v>196</v>
      </c>
      <c r="C343" s="40"/>
      <c r="D343" s="16"/>
      <c r="E343" s="34"/>
      <c r="F343" s="16"/>
      <c r="H343" s="8"/>
      <c r="I343" s="3"/>
    </row>
    <row r="344" spans="1:9" s="4" customFormat="1" ht="12.75" x14ac:dyDescent="0.2">
      <c r="B344" s="4" t="s">
        <v>45</v>
      </c>
      <c r="C344" s="46"/>
      <c r="D344" s="7">
        <v>18838</v>
      </c>
      <c r="E344" s="7"/>
      <c r="F344" s="7">
        <f>F17</f>
        <v>12099.741177000002</v>
      </c>
      <c r="H344" s="8" t="str">
        <f t="shared" ref="H344:H376" si="36">IF(D344&lt;F344,"Increased","Decreased")</f>
        <v>Decreased</v>
      </c>
      <c r="I344" s="9">
        <f t="shared" ref="I344:I346" si="37">F344-D344</f>
        <v>-6738.2588229999983</v>
      </c>
    </row>
    <row r="345" spans="1:9" s="4" customFormat="1" ht="12.75" x14ac:dyDescent="0.2">
      <c r="B345" s="4" t="s">
        <v>297</v>
      </c>
      <c r="C345" s="46"/>
      <c r="D345" s="7">
        <v>250</v>
      </c>
      <c r="E345" s="7"/>
      <c r="F345" s="7">
        <v>250</v>
      </c>
      <c r="H345" s="8" t="str">
        <f t="shared" si="36"/>
        <v>Decreased</v>
      </c>
      <c r="I345" s="9">
        <f t="shared" si="37"/>
        <v>0</v>
      </c>
    </row>
    <row r="346" spans="1:9" s="4" customFormat="1" ht="12.75" x14ac:dyDescent="0.2">
      <c r="B346" s="4" t="s">
        <v>204</v>
      </c>
      <c r="C346" s="46"/>
      <c r="D346" s="7">
        <v>8600</v>
      </c>
      <c r="E346" s="7"/>
      <c r="F346" s="7">
        <v>8600</v>
      </c>
      <c r="H346" s="8" t="str">
        <f t="shared" si="36"/>
        <v>Decreased</v>
      </c>
      <c r="I346" s="9">
        <f t="shared" si="37"/>
        <v>0</v>
      </c>
    </row>
    <row r="347" spans="1:9" x14ac:dyDescent="0.25">
      <c r="H347" s="8"/>
    </row>
    <row r="348" spans="1:9" s="18" customFormat="1" x14ac:dyDescent="0.25">
      <c r="A348" s="18" t="s">
        <v>205</v>
      </c>
      <c r="C348" s="44"/>
      <c r="D348" s="2">
        <f>SUM(D344:D346)</f>
        <v>27688</v>
      </c>
      <c r="E348" s="35"/>
      <c r="F348" s="2">
        <f>SUM(F344:F346)</f>
        <v>20949.741177000004</v>
      </c>
      <c r="H348" s="8" t="str">
        <f t="shared" si="36"/>
        <v>Decreased</v>
      </c>
      <c r="I348" s="3">
        <f>F348-D348</f>
        <v>-6738.2588229999965</v>
      </c>
    </row>
    <row r="349" spans="1:9" x14ac:dyDescent="0.25">
      <c r="H349" s="8"/>
    </row>
    <row r="350" spans="1:9" s="13" customFormat="1" x14ac:dyDescent="0.25">
      <c r="A350" s="13" t="s">
        <v>206</v>
      </c>
      <c r="C350" s="40"/>
      <c r="D350" s="16"/>
      <c r="E350" s="34"/>
      <c r="F350" s="16"/>
      <c r="H350" s="8"/>
      <c r="I350" s="3"/>
    </row>
    <row r="351" spans="1:9" s="4" customFormat="1" ht="12.75" x14ac:dyDescent="0.2">
      <c r="B351" s="4" t="s">
        <v>207</v>
      </c>
      <c r="C351" s="49"/>
      <c r="D351" s="7">
        <v>6034.08</v>
      </c>
      <c r="E351" s="7"/>
      <c r="F351" s="7">
        <v>6034.08</v>
      </c>
      <c r="H351" s="8" t="str">
        <f t="shared" si="36"/>
        <v>Decreased</v>
      </c>
      <c r="I351" s="9">
        <f t="shared" ref="I351:I355" si="38">F351-D351</f>
        <v>0</v>
      </c>
    </row>
    <row r="352" spans="1:9" s="4" customFormat="1" ht="12.75" x14ac:dyDescent="0.2">
      <c r="B352" s="4" t="s">
        <v>208</v>
      </c>
      <c r="C352" s="49"/>
      <c r="D352" s="7">
        <v>3233.17</v>
      </c>
      <c r="E352" s="7"/>
      <c r="F352" s="7">
        <v>3233.17</v>
      </c>
      <c r="H352" s="8" t="str">
        <f t="shared" si="36"/>
        <v>Decreased</v>
      </c>
      <c r="I352" s="9">
        <f t="shared" si="38"/>
        <v>0</v>
      </c>
    </row>
    <row r="353" spans="1:9" s="4" customFormat="1" ht="12.75" x14ac:dyDescent="0.2">
      <c r="B353" s="4" t="s">
        <v>209</v>
      </c>
      <c r="C353" s="46"/>
      <c r="D353" s="7">
        <v>4222.8900000000003</v>
      </c>
      <c r="E353" s="50"/>
      <c r="F353" s="7">
        <v>4222.8900000000003</v>
      </c>
      <c r="H353" s="8" t="str">
        <f t="shared" si="36"/>
        <v>Decreased</v>
      </c>
      <c r="I353" s="9">
        <f t="shared" si="38"/>
        <v>0</v>
      </c>
    </row>
    <row r="354" spans="1:9" s="4" customFormat="1" ht="12.75" x14ac:dyDescent="0.2">
      <c r="B354" s="4" t="s">
        <v>210</v>
      </c>
      <c r="C354" s="46"/>
      <c r="D354" s="7"/>
      <c r="E354" s="50"/>
      <c r="F354" s="7">
        <v>560.84</v>
      </c>
      <c r="H354" s="8" t="str">
        <f t="shared" si="36"/>
        <v>Increased</v>
      </c>
      <c r="I354" s="9">
        <f t="shared" si="38"/>
        <v>560.84</v>
      </c>
    </row>
    <row r="355" spans="1:9" s="4" customFormat="1" ht="12.75" x14ac:dyDescent="0.2">
      <c r="B355" s="4" t="s">
        <v>141</v>
      </c>
      <c r="C355" s="46"/>
      <c r="D355" s="48">
        <v>2205.64</v>
      </c>
      <c r="E355" s="48"/>
      <c r="F355" s="48">
        <f>SUM(F351:F353)*(PB!G4+PB!G6)</f>
        <v>2205.6378899999995</v>
      </c>
      <c r="H355" s="8" t="str">
        <f t="shared" si="36"/>
        <v>Decreased</v>
      </c>
      <c r="I355" s="9">
        <f t="shared" si="38"/>
        <v>-2.110000000357104E-3</v>
      </c>
    </row>
    <row r="356" spans="1:9" s="13" customFormat="1" x14ac:dyDescent="0.25">
      <c r="A356" s="13" t="s">
        <v>211</v>
      </c>
      <c r="C356" s="40"/>
      <c r="D356" s="16"/>
      <c r="E356" s="34"/>
      <c r="F356" s="16"/>
      <c r="H356" s="8"/>
      <c r="I356" s="3"/>
    </row>
    <row r="357" spans="1:9" s="4" customFormat="1" ht="12.75" x14ac:dyDescent="0.2">
      <c r="B357" s="4" t="s">
        <v>212</v>
      </c>
      <c r="C357" s="46"/>
      <c r="D357" s="7">
        <v>1000</v>
      </c>
      <c r="E357" s="7"/>
      <c r="F357" s="7">
        <v>1000</v>
      </c>
      <c r="H357" s="8" t="str">
        <f t="shared" si="36"/>
        <v>Decreased</v>
      </c>
      <c r="I357" s="9">
        <f t="shared" ref="I357:I360" si="39">F357-D357</f>
        <v>0</v>
      </c>
    </row>
    <row r="358" spans="1:9" s="4" customFormat="1" ht="12.75" x14ac:dyDescent="0.2">
      <c r="B358" s="4" t="s">
        <v>213</v>
      </c>
      <c r="C358" s="46"/>
      <c r="D358" s="7">
        <v>500</v>
      </c>
      <c r="E358" s="7"/>
      <c r="F358" s="7">
        <v>500</v>
      </c>
      <c r="H358" s="8" t="str">
        <f t="shared" si="36"/>
        <v>Decreased</v>
      </c>
      <c r="I358" s="9">
        <f t="shared" si="39"/>
        <v>0</v>
      </c>
    </row>
    <row r="359" spans="1:9" s="4" customFormat="1" ht="12.75" x14ac:dyDescent="0.2">
      <c r="B359" s="4" t="s">
        <v>214</v>
      </c>
      <c r="C359" s="46"/>
      <c r="D359" s="7">
        <v>300</v>
      </c>
      <c r="E359" s="7"/>
      <c r="F359" s="7">
        <v>300</v>
      </c>
      <c r="H359" s="8" t="str">
        <f t="shared" si="36"/>
        <v>Decreased</v>
      </c>
      <c r="I359" s="9">
        <f t="shared" si="39"/>
        <v>0</v>
      </c>
    </row>
    <row r="360" spans="1:9" s="4" customFormat="1" ht="12.75" x14ac:dyDescent="0.2">
      <c r="B360" s="4" t="s">
        <v>215</v>
      </c>
      <c r="C360" s="46"/>
      <c r="D360" s="7">
        <v>300</v>
      </c>
      <c r="E360" s="7"/>
      <c r="F360" s="7">
        <v>300</v>
      </c>
      <c r="H360" s="8" t="str">
        <f t="shared" si="36"/>
        <v>Decreased</v>
      </c>
      <c r="I360" s="9">
        <f t="shared" si="39"/>
        <v>0</v>
      </c>
    </row>
    <row r="361" spans="1:9" s="13" customFormat="1" x14ac:dyDescent="0.25">
      <c r="A361" s="13" t="s">
        <v>216</v>
      </c>
      <c r="C361" s="40"/>
      <c r="D361" s="16"/>
      <c r="E361" s="34"/>
      <c r="F361" s="16"/>
      <c r="H361" s="8"/>
      <c r="I361" s="3"/>
    </row>
    <row r="362" spans="1:9" s="4" customFormat="1" ht="12.75" x14ac:dyDescent="0.2">
      <c r="B362" s="4" t="s">
        <v>216</v>
      </c>
      <c r="C362" s="46"/>
      <c r="D362" s="7">
        <v>1200</v>
      </c>
      <c r="E362" s="7"/>
      <c r="F362" s="7">
        <v>1800</v>
      </c>
      <c r="H362" s="8" t="str">
        <f t="shared" si="36"/>
        <v>Increased</v>
      </c>
      <c r="I362" s="9">
        <f t="shared" ref="I362:I368" si="40">F362-D362</f>
        <v>600</v>
      </c>
    </row>
    <row r="363" spans="1:9" s="4" customFormat="1" ht="12.75" x14ac:dyDescent="0.2">
      <c r="B363" s="4" t="s">
        <v>217</v>
      </c>
      <c r="C363" s="46"/>
      <c r="D363" s="7">
        <v>3000</v>
      </c>
      <c r="E363" s="7"/>
      <c r="F363" s="7">
        <v>3000</v>
      </c>
      <c r="H363" s="8" t="str">
        <f t="shared" si="36"/>
        <v>Decreased</v>
      </c>
      <c r="I363" s="9">
        <f t="shared" si="40"/>
        <v>0</v>
      </c>
    </row>
    <row r="364" spans="1:9" s="4" customFormat="1" ht="12.75" x14ac:dyDescent="0.2">
      <c r="B364" s="4" t="s">
        <v>218</v>
      </c>
      <c r="C364" s="46"/>
      <c r="D364" s="7">
        <v>900</v>
      </c>
      <c r="E364" s="7"/>
      <c r="F364" s="7">
        <v>900</v>
      </c>
      <c r="H364" s="8" t="str">
        <f t="shared" si="36"/>
        <v>Decreased</v>
      </c>
      <c r="I364" s="9">
        <f t="shared" si="40"/>
        <v>0</v>
      </c>
    </row>
    <row r="365" spans="1:9" s="4" customFormat="1" ht="12.75" x14ac:dyDescent="0.2">
      <c r="B365" s="4" t="s">
        <v>219</v>
      </c>
      <c r="C365" s="46"/>
      <c r="D365" s="7">
        <v>0</v>
      </c>
      <c r="E365" s="7"/>
      <c r="F365" s="7">
        <v>0</v>
      </c>
      <c r="H365" s="8" t="str">
        <f t="shared" si="36"/>
        <v>Decreased</v>
      </c>
      <c r="I365" s="9">
        <f t="shared" si="40"/>
        <v>0</v>
      </c>
    </row>
    <row r="366" spans="1:9" s="4" customFormat="1" ht="12.75" x14ac:dyDescent="0.2">
      <c r="B366" s="4" t="s">
        <v>220</v>
      </c>
      <c r="C366" s="46"/>
      <c r="D366" s="7">
        <v>300</v>
      </c>
      <c r="E366" s="7"/>
      <c r="F366" s="7">
        <v>300</v>
      </c>
      <c r="H366" s="8" t="str">
        <f t="shared" si="36"/>
        <v>Decreased</v>
      </c>
      <c r="I366" s="9">
        <f t="shared" si="40"/>
        <v>0</v>
      </c>
    </row>
    <row r="367" spans="1:9" s="4" customFormat="1" ht="12.75" x14ac:dyDescent="0.2">
      <c r="B367" s="4" t="s">
        <v>221</v>
      </c>
      <c r="C367" s="46"/>
      <c r="D367" s="7">
        <v>1000</v>
      </c>
      <c r="E367" s="7"/>
      <c r="F367" s="7">
        <v>1000</v>
      </c>
      <c r="H367" s="8" t="str">
        <f t="shared" si="36"/>
        <v>Decreased</v>
      </c>
      <c r="I367" s="9">
        <f t="shared" si="40"/>
        <v>0</v>
      </c>
    </row>
    <row r="368" spans="1:9" s="4" customFormat="1" ht="12.75" x14ac:dyDescent="0.2">
      <c r="B368" s="4" t="s">
        <v>222</v>
      </c>
      <c r="C368" s="46"/>
      <c r="D368" s="7"/>
      <c r="E368" s="7"/>
      <c r="F368" s="7">
        <v>173</v>
      </c>
      <c r="H368" s="8" t="str">
        <f t="shared" si="36"/>
        <v>Increased</v>
      </c>
      <c r="I368" s="9">
        <f t="shared" si="40"/>
        <v>173</v>
      </c>
    </row>
    <row r="369" spans="1:9" s="18" customFormat="1" x14ac:dyDescent="0.25">
      <c r="A369" s="18" t="s">
        <v>223</v>
      </c>
      <c r="C369" s="44"/>
      <c r="D369" s="2">
        <f>SUM(D351:D368)</f>
        <v>24195.78</v>
      </c>
      <c r="E369" s="35"/>
      <c r="F369" s="2">
        <f>SUM(F351:F368)</f>
        <v>25529.617890000001</v>
      </c>
      <c r="H369" s="8" t="str">
        <f>+IF(D369&lt;F369,"increased","Decreased")</f>
        <v>increased</v>
      </c>
      <c r="I369" s="3">
        <f>SUM(F369-D369)</f>
        <v>1333.8378900000025</v>
      </c>
    </row>
    <row r="371" spans="1:9" s="4" customFormat="1" ht="12.75" x14ac:dyDescent="0.2">
      <c r="B371" s="4" t="s">
        <v>197</v>
      </c>
      <c r="C371" s="46"/>
      <c r="D371" s="7">
        <v>27688</v>
      </c>
      <c r="E371" s="7"/>
      <c r="F371" s="7">
        <f>F348</f>
        <v>20949.741177000004</v>
      </c>
      <c r="H371" s="8" t="str">
        <f>IF(D370&lt;F370,"Increased","Decreased")</f>
        <v>Decreased</v>
      </c>
      <c r="I371" s="9">
        <f>F371-D371</f>
        <v>-6738.2588229999965</v>
      </c>
    </row>
    <row r="372" spans="1:9" s="4" customFormat="1" ht="12.75" x14ac:dyDescent="0.2">
      <c r="B372" s="4" t="s">
        <v>224</v>
      </c>
      <c r="C372" s="46"/>
      <c r="D372" s="7">
        <v>27599</v>
      </c>
      <c r="E372" s="7"/>
      <c r="F372" s="7">
        <f>F369</f>
        <v>25529.617890000001</v>
      </c>
      <c r="H372" s="8" t="str">
        <f t="shared" si="36"/>
        <v>Decreased</v>
      </c>
      <c r="I372" s="9">
        <f t="shared" ref="I372:I376" si="41">F372-D372</f>
        <v>-2069.3821099999986</v>
      </c>
    </row>
    <row r="373" spans="1:9" s="4" customFormat="1" ht="12.75" x14ac:dyDescent="0.2">
      <c r="B373" s="4" t="s">
        <v>225</v>
      </c>
      <c r="C373" s="46"/>
      <c r="D373" s="7">
        <f>D371-D372</f>
        <v>89</v>
      </c>
      <c r="E373" s="7"/>
      <c r="F373" s="7">
        <f>F371-F372</f>
        <v>-4579.8767129999978</v>
      </c>
      <c r="H373" s="8" t="str">
        <f t="shared" si="36"/>
        <v>Decreased</v>
      </c>
      <c r="I373" s="9">
        <f t="shared" si="41"/>
        <v>-4668.8767129999978</v>
      </c>
    </row>
    <row r="374" spans="1:9" s="4" customFormat="1" ht="12.75" x14ac:dyDescent="0.2">
      <c r="B374" s="4" t="s">
        <v>265</v>
      </c>
      <c r="C374" s="46"/>
      <c r="D374" s="7">
        <v>7000</v>
      </c>
      <c r="E374" s="7"/>
      <c r="F374" s="7">
        <v>8600</v>
      </c>
      <c r="H374" s="8"/>
      <c r="I374" s="9"/>
    </row>
    <row r="375" spans="1:9" s="4" customFormat="1" ht="12.75" x14ac:dyDescent="0.2">
      <c r="B375" s="4" t="s">
        <v>201</v>
      </c>
      <c r="C375" s="46"/>
      <c r="D375" s="7">
        <v>75000</v>
      </c>
      <c r="E375" s="7"/>
      <c r="F375" s="7">
        <f>D376</f>
        <v>75939.62</v>
      </c>
      <c r="H375" s="8" t="str">
        <f t="shared" si="36"/>
        <v>Increased</v>
      </c>
      <c r="I375" s="9">
        <f t="shared" si="41"/>
        <v>939.61999999999534</v>
      </c>
    </row>
    <row r="376" spans="1:9" s="4" customFormat="1" ht="12.75" x14ac:dyDescent="0.2">
      <c r="B376" s="4" t="s">
        <v>226</v>
      </c>
      <c r="C376" s="46"/>
      <c r="D376" s="7">
        <v>75939.62</v>
      </c>
      <c r="E376" s="7"/>
      <c r="F376" s="7">
        <f>F375+F373+374</f>
        <v>71733.74328699999</v>
      </c>
      <c r="H376" s="8" t="str">
        <f t="shared" si="36"/>
        <v>Decreased</v>
      </c>
      <c r="I376" s="9">
        <f t="shared" si="41"/>
        <v>-4205.8767130000051</v>
      </c>
    </row>
    <row r="377" spans="1:9" s="4" customFormat="1" ht="12.75" x14ac:dyDescent="0.2">
      <c r="C377" s="46"/>
      <c r="D377" s="7"/>
      <c r="E377" s="7"/>
      <c r="F377" s="7"/>
      <c r="I377" s="9"/>
    </row>
    <row r="395" spans="1:9" s="37" customFormat="1" ht="20.25" x14ac:dyDescent="0.3">
      <c r="A395" s="37" t="s">
        <v>227</v>
      </c>
      <c r="C395" s="43"/>
      <c r="D395" s="38"/>
      <c r="E395" s="38"/>
      <c r="H395" s="39"/>
      <c r="I395" s="22"/>
    </row>
    <row r="396" spans="1:9" x14ac:dyDescent="0.25">
      <c r="D396" s="6" t="s">
        <v>3</v>
      </c>
      <c r="E396" s="32"/>
      <c r="F396" s="6" t="s">
        <v>4</v>
      </c>
      <c r="G396" s="5"/>
      <c r="H396" s="5" t="s">
        <v>5</v>
      </c>
      <c r="I396" s="56" t="s">
        <v>6</v>
      </c>
    </row>
    <row r="397" spans="1:9" x14ac:dyDescent="0.25">
      <c r="D397" s="6"/>
      <c r="E397" s="32"/>
      <c r="F397" s="6"/>
      <c r="G397" s="5"/>
      <c r="H397" s="5"/>
      <c r="I397" s="56"/>
    </row>
    <row r="398" spans="1:9" s="13" customFormat="1" x14ac:dyDescent="0.25">
      <c r="A398" s="13" t="s">
        <v>228</v>
      </c>
      <c r="C398" s="45">
        <v>0.25</v>
      </c>
      <c r="D398" s="16"/>
      <c r="E398" s="34"/>
      <c r="F398" s="16"/>
      <c r="H398" s="8"/>
      <c r="I398" s="3"/>
    </row>
    <row r="399" spans="1:9" s="4" customFormat="1" ht="12.75" x14ac:dyDescent="0.2">
      <c r="B399" s="4" t="s">
        <v>229</v>
      </c>
      <c r="C399" s="46"/>
      <c r="D399" s="7">
        <v>44741</v>
      </c>
      <c r="E399" s="7"/>
      <c r="F399" s="7">
        <f>F23</f>
        <v>63524</v>
      </c>
      <c r="H399" s="8" t="str">
        <f t="shared" ref="H399:H402" si="42">IF(D399&lt;F399,"Increased","Decreased")</f>
        <v>Increased</v>
      </c>
      <c r="I399" s="9">
        <f t="shared" ref="I399:I402" si="43">F399-D399</f>
        <v>18783</v>
      </c>
    </row>
    <row r="400" spans="1:9" s="4" customFormat="1" ht="12.75" x14ac:dyDescent="0.2">
      <c r="B400" s="4" t="s">
        <v>230</v>
      </c>
      <c r="C400" s="46"/>
      <c r="D400" s="7">
        <v>30666.07</v>
      </c>
      <c r="E400" s="7"/>
      <c r="F400" s="7">
        <v>27968</v>
      </c>
      <c r="H400" s="8" t="str">
        <f t="shared" si="42"/>
        <v>Decreased</v>
      </c>
      <c r="I400" s="9">
        <f t="shared" si="43"/>
        <v>-2698.0699999999997</v>
      </c>
    </row>
    <row r="401" spans="1:9" s="4" customFormat="1" ht="12.75" x14ac:dyDescent="0.2">
      <c r="B401" s="4" t="s">
        <v>231</v>
      </c>
      <c r="C401" s="46"/>
      <c r="D401" s="7">
        <v>1000</v>
      </c>
      <c r="E401" s="7"/>
      <c r="F401" s="7">
        <v>1000</v>
      </c>
      <c r="H401" s="8" t="str">
        <f t="shared" si="42"/>
        <v>Decreased</v>
      </c>
      <c r="I401" s="9">
        <f t="shared" si="43"/>
        <v>0</v>
      </c>
    </row>
    <row r="402" spans="1:9" s="4" customFormat="1" ht="12.75" x14ac:dyDescent="0.2">
      <c r="B402" s="4" t="s">
        <v>232</v>
      </c>
      <c r="C402" s="46"/>
      <c r="D402" s="7">
        <v>350</v>
      </c>
      <c r="E402" s="7"/>
      <c r="F402" s="7">
        <v>350</v>
      </c>
      <c r="H402" s="8" t="str">
        <f t="shared" si="42"/>
        <v>Decreased</v>
      </c>
      <c r="I402" s="9">
        <f t="shared" si="43"/>
        <v>0</v>
      </c>
    </row>
    <row r="403" spans="1:9" s="4" customFormat="1" ht="13.5" x14ac:dyDescent="0.25">
      <c r="B403" s="4" t="s">
        <v>233</v>
      </c>
      <c r="C403" s="46"/>
      <c r="D403" s="7">
        <v>3435.46</v>
      </c>
      <c r="E403" s="51"/>
      <c r="F403" s="7">
        <v>3500</v>
      </c>
      <c r="G403" s="52"/>
      <c r="H403" s="8" t="str">
        <f t="shared" ref="H403:H404" si="44">IF(D403&lt;F403,"Increased","Decreased")</f>
        <v>Increased</v>
      </c>
      <c r="I403" s="9">
        <f>F403-D403</f>
        <v>64.539999999999964</v>
      </c>
    </row>
    <row r="404" spans="1:9" s="4" customFormat="1" ht="12.75" x14ac:dyDescent="0.2">
      <c r="B404" s="4" t="s">
        <v>234</v>
      </c>
      <c r="C404" s="46"/>
      <c r="D404" s="7">
        <v>1000</v>
      </c>
      <c r="E404" s="7"/>
      <c r="F404" s="7">
        <v>500</v>
      </c>
      <c r="H404" s="8" t="str">
        <f t="shared" si="44"/>
        <v>Decreased</v>
      </c>
      <c r="I404" s="9">
        <f t="shared" ref="I404:I405" si="45">F404-D404</f>
        <v>-500</v>
      </c>
    </row>
    <row r="405" spans="1:9" s="4" customFormat="1" ht="12.75" x14ac:dyDescent="0.2">
      <c r="B405" s="4" t="s">
        <v>235</v>
      </c>
      <c r="C405" s="46"/>
      <c r="D405" s="7">
        <v>4807.21</v>
      </c>
      <c r="E405" s="53"/>
      <c r="F405" s="7">
        <v>6196.68</v>
      </c>
      <c r="G405" s="15"/>
      <c r="H405" s="8" t="str">
        <f>IF(D405&lt;F405,"Increased","Decreased")</f>
        <v>Increased</v>
      </c>
      <c r="I405" s="9">
        <f t="shared" si="45"/>
        <v>1389.4700000000003</v>
      </c>
    </row>
    <row r="406" spans="1:9" x14ac:dyDescent="0.25">
      <c r="H406" s="8"/>
    </row>
    <row r="407" spans="1:9" s="13" customFormat="1" x14ac:dyDescent="0.25">
      <c r="A407" s="13" t="s">
        <v>236</v>
      </c>
      <c r="C407" s="40"/>
      <c r="D407" s="2">
        <f>SUM(D399:D405)</f>
        <v>85999.74000000002</v>
      </c>
      <c r="E407" s="31"/>
      <c r="F407" s="2">
        <f>SUM(F399:F405)</f>
        <v>103038.68</v>
      </c>
      <c r="G407" s="1"/>
      <c r="H407" s="8" t="str">
        <f>IF(D407&lt;F407,"Increased","Decreased")</f>
        <v>Increased</v>
      </c>
      <c r="I407" s="3">
        <f>F407-D407</f>
        <v>17038.939999999973</v>
      </c>
    </row>
    <row r="408" spans="1:9" x14ac:dyDescent="0.25">
      <c r="B408" s="1" t="s">
        <v>237</v>
      </c>
      <c r="D408" s="2">
        <v>30000</v>
      </c>
      <c r="E408" s="36"/>
      <c r="F408" s="2">
        <v>30000</v>
      </c>
      <c r="H408" s="8" t="str">
        <f t="shared" ref="H408:H409" si="46">IF(D408&lt;F408,"Increased","Decreased")</f>
        <v>Decreased</v>
      </c>
      <c r="I408" s="3">
        <f t="shared" ref="I408:I409" si="47">F408-D408</f>
        <v>0</v>
      </c>
    </row>
    <row r="409" spans="1:9" s="18" customFormat="1" x14ac:dyDescent="0.25">
      <c r="A409" s="18" t="s">
        <v>238</v>
      </c>
      <c r="C409" s="44"/>
      <c r="D409" s="2">
        <f>D407+D408</f>
        <v>115999.74000000002</v>
      </c>
      <c r="E409" s="36"/>
      <c r="F409" s="2">
        <f>F407+F408</f>
        <v>133038.68</v>
      </c>
      <c r="G409" s="1"/>
      <c r="H409" s="8" t="str">
        <f t="shared" si="46"/>
        <v>Increased</v>
      </c>
      <c r="I409" s="3">
        <f t="shared" si="47"/>
        <v>17038.939999999973</v>
      </c>
    </row>
    <row r="410" spans="1:9" x14ac:dyDescent="0.25">
      <c r="H410" s="8"/>
    </row>
    <row r="411" spans="1:9" s="13" customFormat="1" x14ac:dyDescent="0.25">
      <c r="A411" s="13" t="s">
        <v>239</v>
      </c>
      <c r="C411" s="40"/>
      <c r="D411" s="16"/>
      <c r="E411" s="34"/>
      <c r="F411" s="16"/>
      <c r="H411" s="20"/>
      <c r="I411" s="3"/>
    </row>
    <row r="412" spans="1:9" s="4" customFormat="1" ht="12.75" x14ac:dyDescent="0.2">
      <c r="B412" s="4" t="s">
        <v>240</v>
      </c>
      <c r="C412" s="46"/>
      <c r="D412" s="7">
        <v>14500</v>
      </c>
      <c r="E412" s="7"/>
      <c r="F412" s="7">
        <v>17000</v>
      </c>
      <c r="H412" s="8" t="str">
        <f t="shared" ref="H412:H416" si="48">IF(D412&lt;F412,"Increased","Decreased")</f>
        <v>Increased</v>
      </c>
      <c r="I412" s="9">
        <f t="shared" ref="I412:I416" si="49">F412-D412</f>
        <v>2500</v>
      </c>
    </row>
    <row r="413" spans="1:9" s="4" customFormat="1" ht="12.75" x14ac:dyDescent="0.2">
      <c r="B413" s="4" t="s">
        <v>241</v>
      </c>
      <c r="C413" s="46"/>
      <c r="D413" s="7">
        <v>23320</v>
      </c>
      <c r="E413" s="7"/>
      <c r="F413" s="7">
        <v>25820</v>
      </c>
      <c r="H413" s="8" t="str">
        <f t="shared" si="48"/>
        <v>Increased</v>
      </c>
      <c r="I413" s="9">
        <f t="shared" si="49"/>
        <v>2500</v>
      </c>
    </row>
    <row r="414" spans="1:9" s="4" customFormat="1" ht="12.75" x14ac:dyDescent="0.2">
      <c r="B414" s="4" t="s">
        <v>137</v>
      </c>
      <c r="C414" s="46"/>
      <c r="D414" s="7">
        <v>1000</v>
      </c>
      <c r="E414" s="7"/>
      <c r="F414" s="7">
        <v>1000</v>
      </c>
      <c r="H414" s="8" t="str">
        <f t="shared" si="48"/>
        <v>Decreased</v>
      </c>
      <c r="I414" s="9">
        <f t="shared" si="49"/>
        <v>0</v>
      </c>
    </row>
    <row r="415" spans="1:9" s="4" customFormat="1" ht="12.75" x14ac:dyDescent="0.2">
      <c r="B415" s="4" t="s">
        <v>305</v>
      </c>
      <c r="C415" s="46"/>
      <c r="D415" s="7">
        <v>14000</v>
      </c>
      <c r="E415" s="7"/>
      <c r="F415" s="7">
        <v>14000</v>
      </c>
      <c r="H415" s="8" t="str">
        <f t="shared" si="48"/>
        <v>Decreased</v>
      </c>
      <c r="I415" s="9">
        <f t="shared" si="49"/>
        <v>0</v>
      </c>
    </row>
    <row r="416" spans="1:9" s="4" customFormat="1" ht="12.75" x14ac:dyDescent="0.2">
      <c r="B416" s="4" t="s">
        <v>243</v>
      </c>
      <c r="C416" s="46"/>
      <c r="D416" s="7">
        <v>13500</v>
      </c>
      <c r="E416" s="53"/>
      <c r="F416" s="7">
        <v>13500</v>
      </c>
      <c r="G416" s="15"/>
      <c r="H416" s="8" t="str">
        <f t="shared" si="48"/>
        <v>Decreased</v>
      </c>
      <c r="I416" s="9">
        <f t="shared" si="49"/>
        <v>0</v>
      </c>
    </row>
    <row r="417" spans="1:9" s="4" customFormat="1" ht="12.75" x14ac:dyDescent="0.2">
      <c r="B417" s="4" t="s">
        <v>244</v>
      </c>
      <c r="C417" s="46"/>
      <c r="D417" s="7">
        <v>300</v>
      </c>
      <c r="E417" s="7"/>
      <c r="F417" s="7">
        <v>300</v>
      </c>
      <c r="H417" s="8" t="str">
        <f t="shared" ref="H417:H421" si="50">IF(D417&lt;F417,"Increased","Decreased")</f>
        <v>Decreased</v>
      </c>
      <c r="I417" s="9">
        <f t="shared" ref="I417:I425" si="51">F417-D417</f>
        <v>0</v>
      </c>
    </row>
    <row r="418" spans="1:9" s="4" customFormat="1" ht="12.75" x14ac:dyDescent="0.2">
      <c r="B418" s="4" t="s">
        <v>245</v>
      </c>
      <c r="C418" s="46"/>
      <c r="D418" s="7">
        <v>30000</v>
      </c>
      <c r="E418" s="7"/>
      <c r="F418" s="7">
        <v>30000</v>
      </c>
      <c r="H418" s="8" t="str">
        <f t="shared" si="50"/>
        <v>Decreased</v>
      </c>
      <c r="I418" s="9">
        <f t="shared" si="51"/>
        <v>0</v>
      </c>
    </row>
    <row r="419" spans="1:9" s="4" customFormat="1" ht="12.75" x14ac:dyDescent="0.2">
      <c r="B419" s="4" t="s">
        <v>130</v>
      </c>
      <c r="C419" s="46"/>
      <c r="D419" s="7">
        <v>800</v>
      </c>
      <c r="E419" s="7"/>
      <c r="F419" s="7">
        <v>1500</v>
      </c>
      <c r="H419" s="8" t="str">
        <f t="shared" si="50"/>
        <v>Increased</v>
      </c>
      <c r="I419" s="9">
        <f t="shared" si="51"/>
        <v>700</v>
      </c>
    </row>
    <row r="420" spans="1:9" s="4" customFormat="1" ht="12.75" x14ac:dyDescent="0.2">
      <c r="B420" s="4" t="s">
        <v>132</v>
      </c>
      <c r="C420" s="46"/>
      <c r="D420" s="48">
        <v>6347.07</v>
      </c>
      <c r="E420" s="7"/>
      <c r="F420" s="48">
        <f>(F412+F413+F414)*(PB!G4+PB!G6)</f>
        <v>7164.5699999999988</v>
      </c>
      <c r="H420" s="8" t="str">
        <f t="shared" si="50"/>
        <v>Increased</v>
      </c>
      <c r="I420" s="9">
        <f t="shared" si="51"/>
        <v>817.49999999999909</v>
      </c>
    </row>
    <row r="421" spans="1:9" s="4" customFormat="1" ht="12.75" x14ac:dyDescent="0.2">
      <c r="C421" s="46"/>
      <c r="D421" s="7"/>
      <c r="E421" s="7"/>
      <c r="F421" s="7"/>
      <c r="H421" s="8" t="str">
        <f t="shared" si="50"/>
        <v>Decreased</v>
      </c>
      <c r="I421" s="9">
        <f t="shared" si="51"/>
        <v>0</v>
      </c>
    </row>
    <row r="422" spans="1:9" s="18" customFormat="1" x14ac:dyDescent="0.25">
      <c r="A422" s="18" t="s">
        <v>246</v>
      </c>
      <c r="C422" s="44"/>
      <c r="D422" s="2">
        <f>SUM(D412:D420)</f>
        <v>103767.07</v>
      </c>
      <c r="E422" s="35"/>
      <c r="F422" s="21">
        <f>SUM(F412:F420)</f>
        <v>110284.56999999999</v>
      </c>
      <c r="H422" s="55"/>
      <c r="I422" s="3">
        <f>F422-D422</f>
        <v>6517.4999999999854</v>
      </c>
    </row>
    <row r="423" spans="1:9" x14ac:dyDescent="0.25">
      <c r="H423" s="8"/>
    </row>
    <row r="424" spans="1:9" s="4" customFormat="1" ht="13.5" x14ac:dyDescent="0.25">
      <c r="B424" s="4" t="s">
        <v>197</v>
      </c>
      <c r="C424" s="46"/>
      <c r="D424" s="7">
        <f>D409</f>
        <v>115999.74000000002</v>
      </c>
      <c r="E424" s="51"/>
      <c r="F424" s="7">
        <f>F409</f>
        <v>133038.68</v>
      </c>
      <c r="G424" s="52"/>
      <c r="H424" s="8" t="str">
        <f t="shared" ref="H424:H425" si="52">IF(D423&lt;F423,"Increased","Decreased")</f>
        <v>Decreased</v>
      </c>
      <c r="I424" s="9">
        <f t="shared" si="51"/>
        <v>17038.939999999973</v>
      </c>
    </row>
    <row r="425" spans="1:9" s="4" customFormat="1" ht="12.75" x14ac:dyDescent="0.2">
      <c r="B425" s="4" t="s">
        <v>224</v>
      </c>
      <c r="C425" s="46"/>
      <c r="D425" s="7">
        <f>D422</f>
        <v>103767.07</v>
      </c>
      <c r="E425" s="7"/>
      <c r="F425" s="7">
        <f>F422</f>
        <v>110284.56999999999</v>
      </c>
      <c r="H425" s="8" t="str">
        <f t="shared" si="52"/>
        <v>Increased</v>
      </c>
      <c r="I425" s="9">
        <f t="shared" si="51"/>
        <v>6517.4999999999854</v>
      </c>
    </row>
    <row r="426" spans="1:9" s="4" customFormat="1" ht="12.75" x14ac:dyDescent="0.2">
      <c r="B426" s="4" t="s">
        <v>225</v>
      </c>
      <c r="C426" s="46"/>
      <c r="D426" s="7">
        <f>D424-D425</f>
        <v>12232.670000000013</v>
      </c>
      <c r="E426" s="7"/>
      <c r="F426" s="7">
        <f>F424-F425</f>
        <v>22754.11</v>
      </c>
      <c r="H426" s="8" t="str">
        <f>IF(D425&lt;F425,"Increased","Decreased")</f>
        <v>Increased</v>
      </c>
      <c r="I426" s="9">
        <f>F425-D425</f>
        <v>6517.4999999999854</v>
      </c>
    </row>
    <row r="427" spans="1:9" s="4" customFormat="1" ht="12.75" x14ac:dyDescent="0.2">
      <c r="B427" s="4" t="s">
        <v>201</v>
      </c>
      <c r="C427" s="46"/>
      <c r="D427" s="7">
        <v>149520.71</v>
      </c>
      <c r="E427" s="7"/>
      <c r="F427" s="7">
        <f>D428</f>
        <v>161753.38</v>
      </c>
      <c r="H427" s="8" t="str">
        <f t="shared" ref="H427:H428" si="53">IF(D427&lt;F427,"Increased","Decreased")</f>
        <v>Increased</v>
      </c>
      <c r="I427" s="9">
        <f t="shared" ref="I427:I428" si="54">F427-D427</f>
        <v>12232.670000000013</v>
      </c>
    </row>
    <row r="428" spans="1:9" s="4" customFormat="1" ht="12.75" x14ac:dyDescent="0.2">
      <c r="B428" s="4" t="s">
        <v>226</v>
      </c>
      <c r="C428" s="46"/>
      <c r="D428" s="7">
        <f>D427+D426</f>
        <v>161753.38</v>
      </c>
      <c r="E428" s="7"/>
      <c r="F428" s="7">
        <f>F427+F426</f>
        <v>184507.49</v>
      </c>
      <c r="H428" s="8" t="str">
        <f t="shared" si="53"/>
        <v>Increased</v>
      </c>
      <c r="I428" s="9">
        <f t="shared" si="54"/>
        <v>22754.109999999986</v>
      </c>
    </row>
    <row r="429" spans="1:9" s="4" customFormat="1" ht="12.75" x14ac:dyDescent="0.2">
      <c r="C429" s="46"/>
      <c r="D429" s="7"/>
      <c r="E429" s="7"/>
      <c r="F429" s="7"/>
      <c r="H429" s="8"/>
      <c r="I429" s="9"/>
    </row>
    <row r="450" spans="1:9" ht="20.25" x14ac:dyDescent="0.3">
      <c r="A450" s="37" t="s">
        <v>247</v>
      </c>
      <c r="B450" s="37"/>
    </row>
    <row r="451" spans="1:9" x14ac:dyDescent="0.25">
      <c r="D451" s="6" t="s">
        <v>3</v>
      </c>
      <c r="E451" s="32"/>
      <c r="F451" s="6" t="s">
        <v>4</v>
      </c>
      <c r="G451" s="5"/>
      <c r="H451" s="5" t="s">
        <v>5</v>
      </c>
      <c r="I451" s="56" t="s">
        <v>6</v>
      </c>
    </row>
    <row r="452" spans="1:9" x14ac:dyDescent="0.25">
      <c r="A452" s="13" t="s">
        <v>248</v>
      </c>
      <c r="B452" s="13"/>
      <c r="D452" s="16"/>
      <c r="E452" s="34"/>
      <c r="F452" s="16"/>
      <c r="G452" s="13"/>
      <c r="H452" s="8"/>
    </row>
    <row r="453" spans="1:9" s="4" customFormat="1" ht="12.75" x14ac:dyDescent="0.2">
      <c r="B453" s="4" t="s">
        <v>229</v>
      </c>
      <c r="C453" s="46"/>
      <c r="D453" s="7">
        <f>D25</f>
        <v>51899</v>
      </c>
      <c r="E453" s="7"/>
      <c r="F453" s="7">
        <f>F25</f>
        <v>73687</v>
      </c>
      <c r="H453" s="8" t="str">
        <f t="shared" ref="H453:H456" si="55">IF(D453&lt;F453,"Increased","Decreased")</f>
        <v>Increased</v>
      </c>
      <c r="I453" s="9">
        <f t="shared" ref="I453:I456" si="56">F453-D453</f>
        <v>21788</v>
      </c>
    </row>
    <row r="454" spans="1:9" s="4" customFormat="1" ht="12.75" x14ac:dyDescent="0.2">
      <c r="B454" s="4" t="s">
        <v>230</v>
      </c>
      <c r="C454" s="46"/>
      <c r="D454" s="7">
        <v>35572.44</v>
      </c>
      <c r="E454" s="7"/>
      <c r="F454" s="7">
        <v>32442.66</v>
      </c>
      <c r="H454" s="8" t="str">
        <f t="shared" si="55"/>
        <v>Decreased</v>
      </c>
      <c r="I454" s="9">
        <f t="shared" si="56"/>
        <v>-3129.7800000000025</v>
      </c>
    </row>
    <row r="455" spans="1:9" s="4" customFormat="1" ht="12.75" x14ac:dyDescent="0.2">
      <c r="B455" s="4" t="s">
        <v>231</v>
      </c>
      <c r="C455" s="46"/>
      <c r="D455" s="7">
        <v>2500</v>
      </c>
      <c r="E455" s="7"/>
      <c r="F455" s="7">
        <v>2500</v>
      </c>
      <c r="H455" s="8" t="str">
        <f t="shared" si="55"/>
        <v>Decreased</v>
      </c>
      <c r="I455" s="9">
        <f t="shared" si="56"/>
        <v>0</v>
      </c>
    </row>
    <row r="456" spans="1:9" s="4" customFormat="1" ht="12.75" x14ac:dyDescent="0.2">
      <c r="B456" s="4" t="s">
        <v>232</v>
      </c>
      <c r="C456" s="46"/>
      <c r="D456" s="7">
        <v>200</v>
      </c>
      <c r="E456" s="7"/>
      <c r="F456" s="7">
        <v>200</v>
      </c>
      <c r="H456" s="8" t="str">
        <f t="shared" si="55"/>
        <v>Decreased</v>
      </c>
      <c r="I456" s="9">
        <f t="shared" si="56"/>
        <v>0</v>
      </c>
    </row>
    <row r="457" spans="1:9" s="4" customFormat="1" ht="13.5" x14ac:dyDescent="0.25">
      <c r="B457" s="4" t="s">
        <v>233</v>
      </c>
      <c r="C457" s="46"/>
      <c r="D457" s="7">
        <v>3985.14</v>
      </c>
      <c r="E457" s="51"/>
      <c r="F457" s="7">
        <v>4500</v>
      </c>
      <c r="G457" s="52"/>
      <c r="H457" s="8" t="str">
        <f t="shared" ref="H457:H460" si="57">IF(D457&lt;F457,"Increased","Decreased")</f>
        <v>Increased</v>
      </c>
      <c r="I457" s="9">
        <f>F457-D457</f>
        <v>514.86000000000013</v>
      </c>
    </row>
    <row r="458" spans="1:9" s="4" customFormat="1" ht="12.75" x14ac:dyDescent="0.2">
      <c r="B458" s="4" t="s">
        <v>234</v>
      </c>
      <c r="C458" s="46"/>
      <c r="D458" s="7">
        <v>1250</v>
      </c>
      <c r="E458" s="7"/>
      <c r="F458" s="7">
        <v>750</v>
      </c>
      <c r="H458" s="8" t="str">
        <f t="shared" si="57"/>
        <v>Decreased</v>
      </c>
      <c r="I458" s="9">
        <f>F458-D458</f>
        <v>-500</v>
      </c>
    </row>
    <row r="459" spans="1:9" s="4" customFormat="1" ht="12.75" x14ac:dyDescent="0.2">
      <c r="B459" s="4" t="s">
        <v>235</v>
      </c>
      <c r="C459" s="46"/>
      <c r="D459" s="7">
        <v>5576.36</v>
      </c>
      <c r="E459" s="53"/>
      <c r="F459" s="53">
        <v>7100</v>
      </c>
      <c r="G459" s="15"/>
      <c r="H459" s="8" t="str">
        <f t="shared" si="57"/>
        <v>Increased</v>
      </c>
      <c r="I459" s="9">
        <f>F459-D459</f>
        <v>1523.6400000000003</v>
      </c>
    </row>
    <row r="460" spans="1:9" x14ac:dyDescent="0.25">
      <c r="B460" s="1" t="s">
        <v>308</v>
      </c>
      <c r="F460" s="2">
        <v>40000</v>
      </c>
      <c r="H460" s="8" t="str">
        <f t="shared" si="57"/>
        <v>Increased</v>
      </c>
      <c r="I460" s="3">
        <f>F460-D460</f>
        <v>40000</v>
      </c>
    </row>
    <row r="461" spans="1:9" x14ac:dyDescent="0.25">
      <c r="A461" s="18" t="s">
        <v>261</v>
      </c>
      <c r="B461" s="18"/>
      <c r="D461" s="2">
        <f>SUM(D453:D459)</f>
        <v>100982.94</v>
      </c>
      <c r="F461" s="2">
        <f>SUM(F453:F460)</f>
        <v>161179.66</v>
      </c>
      <c r="H461" s="8"/>
      <c r="I461" s="3">
        <f>F461-D461</f>
        <v>60196.72</v>
      </c>
    </row>
    <row r="462" spans="1:9" x14ac:dyDescent="0.25">
      <c r="E462" s="36"/>
      <c r="H462" s="8"/>
    </row>
    <row r="463" spans="1:9" x14ac:dyDescent="0.25">
      <c r="A463" s="13" t="s">
        <v>249</v>
      </c>
      <c r="B463" s="13"/>
      <c r="E463" s="36"/>
      <c r="H463" s="8"/>
    </row>
    <row r="464" spans="1:9" s="4" customFormat="1" ht="12.75" x14ac:dyDescent="0.2">
      <c r="B464" s="4" t="s">
        <v>240</v>
      </c>
      <c r="C464" s="46"/>
      <c r="D464" s="7">
        <v>14500</v>
      </c>
      <c r="E464" s="7"/>
      <c r="F464" s="7">
        <v>17000</v>
      </c>
      <c r="H464" s="8" t="str">
        <f t="shared" ref="H464:H465" si="58">IF(D464&lt;F464,"Increased","Decreased")</f>
        <v>Increased</v>
      </c>
      <c r="I464" s="9">
        <f t="shared" ref="I464:I465" si="59">F464-D464</f>
        <v>2500</v>
      </c>
    </row>
    <row r="465" spans="1:9" s="4" customFormat="1" ht="12.75" x14ac:dyDescent="0.2">
      <c r="B465" s="4" t="s">
        <v>241</v>
      </c>
      <c r="C465" s="46"/>
      <c r="D465" s="7">
        <v>23320</v>
      </c>
      <c r="E465" s="53"/>
      <c r="F465" s="7">
        <v>25820</v>
      </c>
      <c r="G465" s="15"/>
      <c r="H465" s="8" t="str">
        <f t="shared" si="58"/>
        <v>Increased</v>
      </c>
      <c r="I465" s="9">
        <f t="shared" si="59"/>
        <v>2500</v>
      </c>
    </row>
    <row r="466" spans="1:9" s="4" customFormat="1" ht="12.75" x14ac:dyDescent="0.2">
      <c r="B466" s="4" t="s">
        <v>137</v>
      </c>
      <c r="C466" s="46"/>
      <c r="D466" s="7">
        <v>6000</v>
      </c>
      <c r="E466" s="7"/>
      <c r="F466" s="7">
        <v>6000</v>
      </c>
      <c r="H466" s="8" t="str">
        <f t="shared" ref="H466:H469" si="60">IF(D466&lt;F466,"Increased","Decreased")</f>
        <v>Decreased</v>
      </c>
      <c r="I466" s="9">
        <f t="shared" ref="I466:I469" si="61">F466-D466</f>
        <v>0</v>
      </c>
    </row>
    <row r="467" spans="1:9" s="4" customFormat="1" ht="12.75" x14ac:dyDescent="0.2">
      <c r="B467" s="4" t="s">
        <v>305</v>
      </c>
      <c r="C467" s="46"/>
      <c r="D467" s="7">
        <v>17500</v>
      </c>
      <c r="E467" s="7"/>
      <c r="F467" s="7">
        <v>17500</v>
      </c>
      <c r="H467" s="8" t="str">
        <f t="shared" si="60"/>
        <v>Decreased</v>
      </c>
      <c r="I467" s="9">
        <f t="shared" si="61"/>
        <v>0</v>
      </c>
    </row>
    <row r="468" spans="1:9" s="4" customFormat="1" ht="12.75" x14ac:dyDescent="0.2">
      <c r="B468" s="4" t="s">
        <v>243</v>
      </c>
      <c r="C468" s="46"/>
      <c r="D468" s="7">
        <v>13836</v>
      </c>
      <c r="E468" s="7"/>
      <c r="F468" s="7">
        <v>38836</v>
      </c>
      <c r="H468" s="8" t="str">
        <f t="shared" si="60"/>
        <v>Increased</v>
      </c>
      <c r="I468" s="9">
        <f t="shared" si="61"/>
        <v>25000</v>
      </c>
    </row>
    <row r="469" spans="1:9" s="4" customFormat="1" ht="12.75" x14ac:dyDescent="0.2">
      <c r="B469" s="4" t="s">
        <v>244</v>
      </c>
      <c r="C469" s="46"/>
      <c r="D469" s="7">
        <v>1300</v>
      </c>
      <c r="E469" s="7"/>
      <c r="F469" s="7">
        <v>1300</v>
      </c>
      <c r="H469" s="8" t="str">
        <f t="shared" si="60"/>
        <v>Decreased</v>
      </c>
      <c r="I469" s="9">
        <f t="shared" si="61"/>
        <v>0</v>
      </c>
    </row>
    <row r="470" spans="1:9" s="4" customFormat="1" ht="12.75" x14ac:dyDescent="0.2">
      <c r="B470" s="4" t="s">
        <v>245</v>
      </c>
      <c r="C470" s="46"/>
      <c r="D470" s="7">
        <v>11000</v>
      </c>
      <c r="E470" s="53"/>
      <c r="F470" s="7">
        <v>30000</v>
      </c>
      <c r="G470" s="15"/>
      <c r="H470" s="8" t="str">
        <f t="shared" ref="H470:H472" si="62">IF(D471&lt;F471,"Increased","Decreased")</f>
        <v>Increased</v>
      </c>
      <c r="I470" s="9">
        <f>F470-D470</f>
        <v>19000</v>
      </c>
    </row>
    <row r="471" spans="1:9" s="4" customFormat="1" ht="12.75" x14ac:dyDescent="0.2">
      <c r="B471" s="4" t="s">
        <v>130</v>
      </c>
      <c r="C471" s="46"/>
      <c r="D471" s="7">
        <v>1000</v>
      </c>
      <c r="E471" s="7"/>
      <c r="F471" s="7">
        <v>1500</v>
      </c>
      <c r="H471" s="8">
        <f>H474</f>
        <v>0</v>
      </c>
      <c r="I471" s="9">
        <f>F471-D471</f>
        <v>500</v>
      </c>
    </row>
    <row r="472" spans="1:9" s="4" customFormat="1" ht="12.75" x14ac:dyDescent="0.2">
      <c r="B472" s="4" t="s">
        <v>132</v>
      </c>
      <c r="C472" s="46"/>
      <c r="D472" s="7">
        <v>7164.54</v>
      </c>
      <c r="E472" s="7"/>
      <c r="F472" s="48">
        <f>(F464+F465+F466)*(PB!G4+PB!G6)</f>
        <v>7982.0699999999988</v>
      </c>
      <c r="H472" s="8" t="str">
        <f t="shared" si="62"/>
        <v>Decreased</v>
      </c>
      <c r="I472" s="9">
        <f>F472-D472</f>
        <v>817.52999999999884</v>
      </c>
    </row>
    <row r="473" spans="1:9" s="4" customFormat="1" ht="12.75" x14ac:dyDescent="0.2">
      <c r="B473" s="4" t="s">
        <v>262</v>
      </c>
      <c r="C473" s="46"/>
      <c r="D473" s="7">
        <v>5100</v>
      </c>
      <c r="E473" s="7"/>
      <c r="F473" s="7">
        <v>0</v>
      </c>
      <c r="H473" s="8" t="str">
        <f>IF(D473&lt;F473,"Increased","Decreased")</f>
        <v>Decreased</v>
      </c>
      <c r="I473" s="9">
        <f>D473-F473</f>
        <v>5100</v>
      </c>
    </row>
    <row r="474" spans="1:9" s="4" customFormat="1" ht="12.75" x14ac:dyDescent="0.2">
      <c r="C474" s="46"/>
      <c r="D474" s="7"/>
      <c r="E474" s="7"/>
      <c r="F474" s="7"/>
      <c r="H474" s="8"/>
      <c r="I474" s="9"/>
    </row>
    <row r="475" spans="1:9" x14ac:dyDescent="0.25">
      <c r="A475" s="18" t="s">
        <v>250</v>
      </c>
      <c r="B475" s="18"/>
      <c r="D475" s="2">
        <f>SUM(D464:D473)</f>
        <v>100720.54</v>
      </c>
      <c r="F475" s="2">
        <f>SUM(F464:F474)</f>
        <v>145938.07</v>
      </c>
      <c r="H475" s="8" t="str">
        <f>IF(D475&lt;F475,"Increased","Decreased")</f>
        <v>Increased</v>
      </c>
      <c r="I475" s="3">
        <f>F475-D475</f>
        <v>45217.530000000013</v>
      </c>
    </row>
    <row r="476" spans="1:9" x14ac:dyDescent="0.25">
      <c r="H476" s="8"/>
    </row>
    <row r="477" spans="1:9" s="4" customFormat="1" ht="12.75" x14ac:dyDescent="0.2">
      <c r="B477" s="4" t="s">
        <v>197</v>
      </c>
      <c r="C477" s="46"/>
      <c r="D477" s="7">
        <f>D461</f>
        <v>100982.94</v>
      </c>
      <c r="E477" s="7"/>
      <c r="F477" s="7">
        <f>F461</f>
        <v>161179.66</v>
      </c>
      <c r="H477" s="8" t="str">
        <f>IF(D479&lt;F479,"Increased","Decreased")</f>
        <v>Increased</v>
      </c>
      <c r="I477" s="9">
        <f>F477-D477</f>
        <v>60196.72</v>
      </c>
    </row>
    <row r="478" spans="1:9" s="4" customFormat="1" ht="12.75" x14ac:dyDescent="0.2">
      <c r="B478" s="4" t="s">
        <v>224</v>
      </c>
      <c r="C478" s="46"/>
      <c r="D478" s="7">
        <f>D475</f>
        <v>100720.54</v>
      </c>
      <c r="E478" s="7"/>
      <c r="F478" s="7">
        <f>F475</f>
        <v>145938.07</v>
      </c>
      <c r="H478" s="8" t="str">
        <f>IF(D478&lt;F478,"Increased","Decreased")</f>
        <v>Increased</v>
      </c>
      <c r="I478" s="9">
        <f>F478-D478</f>
        <v>45217.530000000013</v>
      </c>
    </row>
    <row r="479" spans="1:9" s="4" customFormat="1" ht="13.5" x14ac:dyDescent="0.25">
      <c r="B479" s="4" t="s">
        <v>225</v>
      </c>
      <c r="C479" s="46"/>
      <c r="D479" s="7">
        <v>262.37</v>
      </c>
      <c r="E479" s="51"/>
      <c r="F479" s="7">
        <f>F477-F478</f>
        <v>15241.589999999997</v>
      </c>
      <c r="G479" s="52"/>
      <c r="H479" s="8" t="str">
        <f>IF(D479&lt;F479,"Increased","Decreased")</f>
        <v>Increased</v>
      </c>
      <c r="I479" s="9">
        <f>F479-D479</f>
        <v>14979.219999999996</v>
      </c>
    </row>
    <row r="480" spans="1:9" s="4" customFormat="1" ht="12.75" x14ac:dyDescent="0.2">
      <c r="B480" s="4" t="s">
        <v>201</v>
      </c>
      <c r="C480" s="46"/>
      <c r="D480" s="7">
        <v>25687.03</v>
      </c>
      <c r="E480" s="7"/>
      <c r="F480" s="7">
        <f>D481</f>
        <v>25949.399999999998</v>
      </c>
      <c r="H480" s="8" t="str">
        <f>IF(D480&lt;F480,"Increased","Decreased")</f>
        <v>Increased</v>
      </c>
      <c r="I480" s="9">
        <f>F480-D480</f>
        <v>262.36999999999898</v>
      </c>
    </row>
    <row r="481" spans="2:9" s="4" customFormat="1" ht="12.75" x14ac:dyDescent="0.2">
      <c r="B481" s="4" t="s">
        <v>226</v>
      </c>
      <c r="C481" s="46"/>
      <c r="D481" s="7">
        <f>D479+D480</f>
        <v>25949.399999999998</v>
      </c>
      <c r="E481" s="7"/>
      <c r="F481" s="7">
        <f>F480+F479</f>
        <v>41190.989999999991</v>
      </c>
      <c r="H481" s="8" t="str">
        <f>IF(D481&lt;F481,"Increased","Decreased")</f>
        <v>Increased</v>
      </c>
      <c r="I481" s="9">
        <f>F481-D481</f>
        <v>15241.589999999993</v>
      </c>
    </row>
    <row r="482" spans="2:9" s="4" customFormat="1" ht="12.75" x14ac:dyDescent="0.2">
      <c r="C482" s="46"/>
      <c r="D482" s="7"/>
      <c r="E482" s="7"/>
      <c r="F482" s="7"/>
      <c r="I482" s="9"/>
    </row>
    <row r="505" spans="1:9" ht="20.25" x14ac:dyDescent="0.3">
      <c r="A505" s="37" t="s">
        <v>251</v>
      </c>
      <c r="B505" s="37"/>
      <c r="H505" s="5" t="s">
        <v>5</v>
      </c>
      <c r="I505" s="56" t="s">
        <v>6</v>
      </c>
    </row>
    <row r="506" spans="1:9" x14ac:dyDescent="0.25">
      <c r="D506" s="6" t="s">
        <v>3</v>
      </c>
      <c r="E506" s="32"/>
      <c r="F506" s="6" t="s">
        <v>4</v>
      </c>
      <c r="G506" s="5"/>
      <c r="H506" s="8"/>
    </row>
    <row r="507" spans="1:9" s="4" customFormat="1" ht="12.75" x14ac:dyDescent="0.2">
      <c r="B507" s="4" t="s">
        <v>229</v>
      </c>
      <c r="C507" s="46"/>
      <c r="D507" s="7">
        <v>44741</v>
      </c>
      <c r="E507" s="7"/>
      <c r="F507" s="7">
        <f>+F27</f>
        <v>63524</v>
      </c>
      <c r="H507" s="8" t="str">
        <f>IF(D507&lt;F507,"Increased","Decreased")</f>
        <v>Increased</v>
      </c>
      <c r="I507" s="9">
        <f>F507-D507</f>
        <v>18783</v>
      </c>
    </row>
    <row r="508" spans="1:9" s="4" customFormat="1" ht="12.75" x14ac:dyDescent="0.2">
      <c r="B508" s="4" t="s">
        <v>230</v>
      </c>
      <c r="C508" s="46"/>
      <c r="D508" s="7">
        <v>30666.07</v>
      </c>
      <c r="E508" s="7"/>
      <c r="F508" s="7">
        <v>27968</v>
      </c>
      <c r="H508" s="8" t="str">
        <f t="shared" ref="H508:H534" si="63">IF(D509&lt;F509,"Increased","Decreased")</f>
        <v>Decreased</v>
      </c>
      <c r="I508" s="9">
        <f>F508-D508</f>
        <v>-2698.0699999999997</v>
      </c>
    </row>
    <row r="509" spans="1:9" s="4" customFormat="1" ht="12.75" x14ac:dyDescent="0.2">
      <c r="B509" s="4" t="s">
        <v>231</v>
      </c>
      <c r="C509" s="46"/>
      <c r="D509" s="7">
        <v>500</v>
      </c>
      <c r="E509" s="7"/>
      <c r="F509" s="7">
        <v>500</v>
      </c>
      <c r="H509" s="8" t="str">
        <f t="shared" si="63"/>
        <v>Decreased</v>
      </c>
      <c r="I509" s="9">
        <f t="shared" ref="I509" si="64">F510-D510</f>
        <v>0</v>
      </c>
    </row>
    <row r="510" spans="1:9" s="4" customFormat="1" ht="12.75" x14ac:dyDescent="0.2">
      <c r="B510" s="4" t="s">
        <v>232</v>
      </c>
      <c r="C510" s="46"/>
      <c r="D510" s="7">
        <v>150</v>
      </c>
      <c r="E510" s="7"/>
      <c r="F510" s="7">
        <v>150</v>
      </c>
      <c r="H510" s="8" t="str">
        <f>IF(D510&lt;F510,"Increased","Decreased")</f>
        <v>Decreased</v>
      </c>
      <c r="I510" s="9">
        <f>F510-D510</f>
        <v>0</v>
      </c>
    </row>
    <row r="511" spans="1:9" s="4" customFormat="1" ht="13.5" x14ac:dyDescent="0.25">
      <c r="B511" s="4" t="s">
        <v>233</v>
      </c>
      <c r="C511" s="46"/>
      <c r="D511" s="7">
        <v>3435.46</v>
      </c>
      <c r="E511" s="51"/>
      <c r="F511" s="7">
        <v>3500</v>
      </c>
      <c r="G511" s="52"/>
      <c r="H511" s="8" t="str">
        <f>IF(D511&lt;F511,"Increased","Decreased")</f>
        <v>Increased</v>
      </c>
      <c r="I511" s="9">
        <f>F511-D511</f>
        <v>64.539999999999964</v>
      </c>
    </row>
    <row r="512" spans="1:9" s="4" customFormat="1" ht="12.75" x14ac:dyDescent="0.2">
      <c r="B512" s="4" t="s">
        <v>234</v>
      </c>
      <c r="C512" s="46"/>
      <c r="D512" s="7">
        <v>1000</v>
      </c>
      <c r="E512" s="7"/>
      <c r="F512" s="7">
        <v>500</v>
      </c>
      <c r="H512" s="8" t="str">
        <f>IF(D512&lt;F512,"Increased","Decreased")</f>
        <v>Decreased</v>
      </c>
      <c r="I512" s="9">
        <f>F512-D512</f>
        <v>-500</v>
      </c>
    </row>
    <row r="513" spans="1:9" s="4" customFormat="1" ht="12.75" x14ac:dyDescent="0.2">
      <c r="B513" s="4" t="s">
        <v>235</v>
      </c>
      <c r="C513" s="46"/>
      <c r="D513" s="7">
        <v>4807.21</v>
      </c>
      <c r="E513" s="53"/>
      <c r="F513" s="7">
        <v>6196.68</v>
      </c>
      <c r="G513" s="15"/>
      <c r="H513" s="8" t="str">
        <f>IF(D513&lt;F513,"Increased","Decreased")</f>
        <v>Increased</v>
      </c>
      <c r="I513" s="9">
        <f>F513-D513</f>
        <v>1389.4700000000003</v>
      </c>
    </row>
    <row r="514" spans="1:9" x14ac:dyDescent="0.25">
      <c r="H514" s="8"/>
    </row>
    <row r="515" spans="1:9" x14ac:dyDescent="0.25">
      <c r="A515" s="18" t="s">
        <v>253</v>
      </c>
      <c r="B515" s="18"/>
      <c r="D515" s="2">
        <f>SUM(D507:D513)</f>
        <v>85299.74000000002</v>
      </c>
      <c r="F515" s="2">
        <f>SUM(F507:F513)</f>
        <v>102338.68</v>
      </c>
      <c r="H515" s="8" t="str">
        <f>IF(D515&lt;F515,"Increased","Decreased")</f>
        <v>Increased</v>
      </c>
      <c r="I515" s="3">
        <f>F515-D515</f>
        <v>17038.939999999973</v>
      </c>
    </row>
    <row r="516" spans="1:9" x14ac:dyDescent="0.25">
      <c r="E516" s="36"/>
      <c r="H516" s="8"/>
    </row>
    <row r="517" spans="1:9" x14ac:dyDescent="0.25">
      <c r="A517" s="13" t="s">
        <v>254</v>
      </c>
      <c r="B517" s="13"/>
      <c r="E517" s="36"/>
      <c r="H517" s="8"/>
    </row>
    <row r="518" spans="1:9" s="4" customFormat="1" ht="12.75" x14ac:dyDescent="0.2">
      <c r="B518" s="4" t="s">
        <v>240</v>
      </c>
      <c r="C518" s="46"/>
      <c r="D518" s="7">
        <v>14500</v>
      </c>
      <c r="E518" s="7"/>
      <c r="F518" s="7">
        <v>17000</v>
      </c>
      <c r="H518" s="8" t="str">
        <f t="shared" si="63"/>
        <v>Increased</v>
      </c>
      <c r="I518" s="9">
        <f>F518-D518</f>
        <v>2500</v>
      </c>
    </row>
    <row r="519" spans="1:9" s="4" customFormat="1" ht="12.75" x14ac:dyDescent="0.2">
      <c r="B519" s="4" t="s">
        <v>241</v>
      </c>
      <c r="C519" s="46"/>
      <c r="D519" s="7">
        <v>23320</v>
      </c>
      <c r="E519" s="53"/>
      <c r="F519" s="7">
        <v>25820</v>
      </c>
      <c r="G519" s="15"/>
      <c r="H519" s="8" t="str">
        <f t="shared" si="63"/>
        <v>Decreased</v>
      </c>
      <c r="I519" s="9">
        <f>F519-D519</f>
        <v>2500</v>
      </c>
    </row>
    <row r="520" spans="1:9" s="4" customFormat="1" ht="12.75" x14ac:dyDescent="0.2">
      <c r="B520" s="4" t="s">
        <v>137</v>
      </c>
      <c r="C520" s="46"/>
      <c r="D520" s="7">
        <v>4000</v>
      </c>
      <c r="E520" s="7"/>
      <c r="F520" s="7">
        <v>4000</v>
      </c>
      <c r="H520" s="8" t="str">
        <f t="shared" si="63"/>
        <v>Decreased</v>
      </c>
      <c r="I520" s="9">
        <f>F520-D520</f>
        <v>0</v>
      </c>
    </row>
    <row r="521" spans="1:9" s="4" customFormat="1" ht="12.75" x14ac:dyDescent="0.2">
      <c r="B521" s="4" t="s">
        <v>305</v>
      </c>
      <c r="C521" s="46"/>
      <c r="D521" s="7">
        <v>14000</v>
      </c>
      <c r="E521" s="7"/>
      <c r="F521" s="7">
        <v>14000</v>
      </c>
      <c r="H521" s="8" t="str">
        <f t="shared" si="63"/>
        <v>Increased</v>
      </c>
      <c r="I521" s="9">
        <f>F521-D521</f>
        <v>0</v>
      </c>
    </row>
    <row r="522" spans="1:9" s="4" customFormat="1" ht="12.75" x14ac:dyDescent="0.2">
      <c r="B522" s="4" t="s">
        <v>243</v>
      </c>
      <c r="C522" s="46"/>
      <c r="D522" s="7">
        <v>13000</v>
      </c>
      <c r="E522" s="7"/>
      <c r="F522" s="7">
        <v>18000</v>
      </c>
      <c r="H522" s="8" t="str">
        <f>IF(D522&lt;F522,"Increased","Decreased")</f>
        <v>Increased</v>
      </c>
      <c r="I522" s="9">
        <f>F522-D522</f>
        <v>5000</v>
      </c>
    </row>
    <row r="523" spans="1:9" s="4" customFormat="1" ht="12.75" x14ac:dyDescent="0.2">
      <c r="B523" s="4" t="s">
        <v>244</v>
      </c>
      <c r="C523" s="46"/>
      <c r="D523" s="7">
        <v>300</v>
      </c>
      <c r="E523" s="7"/>
      <c r="F523" s="7">
        <v>300</v>
      </c>
      <c r="H523" s="8" t="str">
        <f t="shared" si="63"/>
        <v>Decreased</v>
      </c>
      <c r="I523" s="9">
        <f t="shared" ref="I523:I532" si="65">F524-D524</f>
        <v>0</v>
      </c>
    </row>
    <row r="524" spans="1:9" s="4" customFormat="1" ht="12.75" x14ac:dyDescent="0.2">
      <c r="B524" s="4" t="s">
        <v>245</v>
      </c>
      <c r="C524" s="46"/>
      <c r="D524" s="7"/>
      <c r="E524" s="53"/>
      <c r="F524" s="53"/>
      <c r="G524" s="15"/>
      <c r="H524" s="8" t="str">
        <f t="shared" si="63"/>
        <v>Increased</v>
      </c>
      <c r="I524" s="9">
        <f t="shared" si="65"/>
        <v>500</v>
      </c>
    </row>
    <row r="525" spans="1:9" s="4" customFormat="1" ht="12.75" x14ac:dyDescent="0.2">
      <c r="B525" s="4" t="s">
        <v>130</v>
      </c>
      <c r="C525" s="46"/>
      <c r="D525" s="7">
        <v>1000</v>
      </c>
      <c r="E525" s="7"/>
      <c r="F525" s="7">
        <v>1500</v>
      </c>
      <c r="H525" s="8" t="str">
        <f t="shared" si="63"/>
        <v>Increased</v>
      </c>
      <c r="I525" s="9">
        <f>F525-D525</f>
        <v>500</v>
      </c>
    </row>
    <row r="526" spans="1:9" s="4" customFormat="1" ht="12.75" x14ac:dyDescent="0.2">
      <c r="B526" s="4" t="s">
        <v>132</v>
      </c>
      <c r="C526" s="46"/>
      <c r="D526" s="7">
        <v>6837.57</v>
      </c>
      <c r="E526" s="7"/>
      <c r="F526" s="48">
        <f>(F518+F519+F520)*(PB!G4+PB!G6)</f>
        <v>7655.0699999999988</v>
      </c>
      <c r="H526" s="8" t="str">
        <f t="shared" si="63"/>
        <v>Decreased</v>
      </c>
      <c r="I526" s="9">
        <f t="shared" si="65"/>
        <v>0</v>
      </c>
    </row>
    <row r="527" spans="1:9" x14ac:dyDescent="0.25">
      <c r="H527" s="8"/>
    </row>
    <row r="528" spans="1:9" x14ac:dyDescent="0.25">
      <c r="A528" s="18" t="s">
        <v>255</v>
      </c>
      <c r="B528" s="18"/>
      <c r="D528" s="2">
        <f>SUM(D518:D526)</f>
        <v>76957.570000000007</v>
      </c>
      <c r="F528" s="2">
        <f>SUM(F518:F526)</f>
        <v>88275.069999999992</v>
      </c>
      <c r="H528" s="8" t="str">
        <f t="shared" si="63"/>
        <v>Decreased</v>
      </c>
      <c r="I528" s="3">
        <f>F528-D528</f>
        <v>11317.499999999985</v>
      </c>
    </row>
    <row r="529" spans="2:9" x14ac:dyDescent="0.25">
      <c r="H529" s="8"/>
    </row>
    <row r="530" spans="2:9" s="4" customFormat="1" ht="12.75" x14ac:dyDescent="0.2">
      <c r="B530" s="4" t="s">
        <v>197</v>
      </c>
      <c r="C530" s="46"/>
      <c r="D530" s="7">
        <f>D515</f>
        <v>85299.74000000002</v>
      </c>
      <c r="E530" s="7"/>
      <c r="F530" s="7">
        <f>F515</f>
        <v>102338.68</v>
      </c>
      <c r="H530" s="8" t="str">
        <f t="shared" si="63"/>
        <v>Increased</v>
      </c>
      <c r="I530" s="9">
        <f t="shared" si="65"/>
        <v>11317.499999999985</v>
      </c>
    </row>
    <row r="531" spans="2:9" s="4" customFormat="1" ht="12.75" x14ac:dyDescent="0.2">
      <c r="B531" s="4" t="s">
        <v>224</v>
      </c>
      <c r="C531" s="46"/>
      <c r="D531" s="7">
        <f>D528</f>
        <v>76957.570000000007</v>
      </c>
      <c r="E531" s="7"/>
      <c r="F531" s="7">
        <f>F528</f>
        <v>88275.069999999992</v>
      </c>
      <c r="H531" s="8" t="str">
        <f t="shared" si="63"/>
        <v>Increased</v>
      </c>
      <c r="I531" s="9">
        <f t="shared" si="65"/>
        <v>5739.4400000000005</v>
      </c>
    </row>
    <row r="532" spans="2:9" s="4" customFormat="1" ht="13.5" x14ac:dyDescent="0.25">
      <c r="B532" s="4" t="s">
        <v>225</v>
      </c>
      <c r="C532" s="46"/>
      <c r="D532" s="7">
        <v>8324.17</v>
      </c>
      <c r="E532" s="51"/>
      <c r="F532" s="7">
        <f>F530-F531</f>
        <v>14063.61</v>
      </c>
      <c r="G532" s="52"/>
      <c r="H532" s="8" t="str">
        <f t="shared" si="63"/>
        <v>Increased</v>
      </c>
      <c r="I532" s="9">
        <f t="shared" si="65"/>
        <v>8324.1699999999983</v>
      </c>
    </row>
    <row r="533" spans="2:9" s="4" customFormat="1" ht="12.75" x14ac:dyDescent="0.2">
      <c r="B533" s="4" t="s">
        <v>201</v>
      </c>
      <c r="C533" s="46"/>
      <c r="D533" s="7">
        <v>69494.899999999994</v>
      </c>
      <c r="E533" s="7"/>
      <c r="F533" s="7">
        <f>D534</f>
        <v>77819.069999999992</v>
      </c>
      <c r="H533" s="8" t="str">
        <f t="shared" si="63"/>
        <v>Increased</v>
      </c>
      <c r="I533" s="9">
        <f>F533-D533</f>
        <v>8324.1699999999983</v>
      </c>
    </row>
    <row r="534" spans="2:9" s="4" customFormat="1" ht="12.75" x14ac:dyDescent="0.2">
      <c r="B534" s="4" t="s">
        <v>226</v>
      </c>
      <c r="C534" s="46"/>
      <c r="D534" s="7">
        <f>D533+D532</f>
        <v>77819.069999999992</v>
      </c>
      <c r="E534" s="7"/>
      <c r="F534" s="7">
        <f>F533+F532</f>
        <v>91882.68</v>
      </c>
      <c r="H534" s="8" t="str">
        <f t="shared" si="63"/>
        <v>Decreased</v>
      </c>
      <c r="I534" s="9">
        <f>F534-D534</f>
        <v>14063.61</v>
      </c>
    </row>
    <row r="535" spans="2:9" s="4" customFormat="1" ht="12.75" x14ac:dyDescent="0.2">
      <c r="C535" s="46"/>
      <c r="D535" s="7"/>
      <c r="E535" s="7"/>
      <c r="F535" s="7"/>
      <c r="H535" s="8"/>
      <c r="I535" s="9"/>
    </row>
    <row r="536" spans="2:9" x14ac:dyDescent="0.25">
      <c r="H536" s="8"/>
    </row>
    <row r="557" spans="1:9" ht="20.25" x14ac:dyDescent="0.3">
      <c r="A557" s="37" t="s">
        <v>256</v>
      </c>
      <c r="B557" s="37"/>
      <c r="H557" s="5" t="s">
        <v>5</v>
      </c>
      <c r="I557" s="56" t="s">
        <v>6</v>
      </c>
    </row>
    <row r="558" spans="1:9" x14ac:dyDescent="0.25">
      <c r="D558" s="6" t="s">
        <v>3</v>
      </c>
      <c r="E558" s="32"/>
      <c r="F558" s="6" t="s">
        <v>4</v>
      </c>
      <c r="G558" s="5"/>
      <c r="H558" s="8"/>
    </row>
    <row r="559" spans="1:9" x14ac:dyDescent="0.25">
      <c r="A559" s="13" t="s">
        <v>257</v>
      </c>
      <c r="B559" s="13"/>
      <c r="D559" s="16"/>
      <c r="E559" s="34"/>
      <c r="F559" s="16"/>
      <c r="G559" s="13"/>
      <c r="H559" s="8"/>
    </row>
    <row r="560" spans="1:9" s="4" customFormat="1" ht="12.75" x14ac:dyDescent="0.2">
      <c r="B560" s="4" t="s">
        <v>229</v>
      </c>
      <c r="C560" s="46"/>
      <c r="D560" s="7">
        <v>37582</v>
      </c>
      <c r="E560" s="7"/>
      <c r="F560" s="7">
        <f>F29</f>
        <v>53360</v>
      </c>
      <c r="H560" s="8" t="str">
        <f>IF(D560&lt;F560,"Increased","Decreased")</f>
        <v>Increased</v>
      </c>
      <c r="I560" s="9">
        <f>F560-D560</f>
        <v>15778</v>
      </c>
    </row>
    <row r="561" spans="1:9" s="4" customFormat="1" ht="12.75" x14ac:dyDescent="0.2">
      <c r="B561" s="4" t="s">
        <v>230</v>
      </c>
      <c r="C561" s="46"/>
      <c r="D561" s="7">
        <v>25759.57</v>
      </c>
      <c r="E561" s="7"/>
      <c r="F561" s="7">
        <v>23467.8</v>
      </c>
      <c r="H561" s="8" t="str">
        <f t="shared" ref="H561:H563" si="66">IF(D562&lt;F562,"Increased","Decreased")</f>
        <v>Decreased</v>
      </c>
      <c r="I561" s="9">
        <f>F561-D561</f>
        <v>-2291.7700000000004</v>
      </c>
    </row>
    <row r="562" spans="1:9" s="4" customFormat="1" ht="12.75" x14ac:dyDescent="0.2">
      <c r="B562" s="4" t="s">
        <v>231</v>
      </c>
      <c r="C562" s="46"/>
      <c r="D562" s="7">
        <v>500</v>
      </c>
      <c r="E562" s="7"/>
      <c r="F562" s="7">
        <v>500</v>
      </c>
      <c r="H562" s="8" t="str">
        <f t="shared" si="66"/>
        <v>Decreased</v>
      </c>
      <c r="I562" s="9">
        <f t="shared" ref="I562" si="67">F563-D563</f>
        <v>0</v>
      </c>
    </row>
    <row r="563" spans="1:9" s="4" customFormat="1" ht="12.75" x14ac:dyDescent="0.2">
      <c r="B563" s="4" t="s">
        <v>232</v>
      </c>
      <c r="C563" s="46"/>
      <c r="D563" s="7">
        <v>150</v>
      </c>
      <c r="E563" s="7"/>
      <c r="F563" s="7">
        <v>150</v>
      </c>
      <c r="H563" s="8" t="str">
        <f t="shared" si="66"/>
        <v>Increased</v>
      </c>
      <c r="I563" s="9">
        <f>F563-D563</f>
        <v>0</v>
      </c>
    </row>
    <row r="564" spans="1:9" s="4" customFormat="1" ht="13.5" x14ac:dyDescent="0.25">
      <c r="B564" s="4" t="s">
        <v>233</v>
      </c>
      <c r="C564" s="46"/>
      <c r="D564" s="7">
        <v>2885.79</v>
      </c>
      <c r="E564" s="51"/>
      <c r="F564" s="7">
        <v>3148.08</v>
      </c>
      <c r="G564" s="52"/>
      <c r="H564" s="8" t="str">
        <f>IF(D564&lt;F564,"Increased","Decreased")</f>
        <v>Increased</v>
      </c>
      <c r="I564" s="9">
        <f>F564-D564</f>
        <v>262.28999999999996</v>
      </c>
    </row>
    <row r="565" spans="1:9" s="4" customFormat="1" ht="12.75" x14ac:dyDescent="0.2">
      <c r="B565" s="4" t="s">
        <v>234</v>
      </c>
      <c r="C565" s="46"/>
      <c r="D565" s="7">
        <v>1000</v>
      </c>
      <c r="E565" s="7"/>
      <c r="F565" s="7">
        <v>500</v>
      </c>
      <c r="H565" s="8" t="str">
        <f>IF(D565&lt;F565,"Increased","Decreased")</f>
        <v>Decreased</v>
      </c>
      <c r="I565" s="9">
        <f>F565-D565</f>
        <v>-500</v>
      </c>
    </row>
    <row r="566" spans="1:9" s="4" customFormat="1" ht="12.75" x14ac:dyDescent="0.2">
      <c r="B566" s="4" t="s">
        <v>235</v>
      </c>
      <c r="C566" s="46"/>
      <c r="D566" s="7">
        <v>4038.06</v>
      </c>
      <c r="E566" s="53"/>
      <c r="F566" s="7">
        <v>5202.24</v>
      </c>
      <c r="G566" s="15"/>
      <c r="H566" s="8" t="str">
        <f>IF(D566&lt;F566,"Increased","Decreased")</f>
        <v>Increased</v>
      </c>
      <c r="I566" s="9">
        <f>F566-D566</f>
        <v>1164.1799999999998</v>
      </c>
    </row>
    <row r="567" spans="1:9" x14ac:dyDescent="0.25">
      <c r="H567" s="8"/>
      <c r="I567" s="9"/>
    </row>
    <row r="568" spans="1:9" x14ac:dyDescent="0.25">
      <c r="A568" s="18" t="s">
        <v>258</v>
      </c>
      <c r="B568" s="18"/>
      <c r="D568" s="2">
        <f>SUM(D560:D566)</f>
        <v>71915.42</v>
      </c>
      <c r="F568" s="2">
        <f>SUM(F560:F566)</f>
        <v>86328.12000000001</v>
      </c>
      <c r="H568" s="8" t="str">
        <f>IF(D568&lt;F568,"Increased","Decreased")</f>
        <v>Increased</v>
      </c>
      <c r="I568" s="3">
        <f>F568-D568</f>
        <v>14412.700000000012</v>
      </c>
    </row>
    <row r="569" spans="1:9" x14ac:dyDescent="0.25">
      <c r="E569" s="36"/>
      <c r="H569" s="8"/>
    </row>
    <row r="570" spans="1:9" x14ac:dyDescent="0.25">
      <c r="A570" s="13" t="s">
        <v>259</v>
      </c>
      <c r="B570" s="13"/>
      <c r="E570" s="36"/>
      <c r="H570" s="8"/>
    </row>
    <row r="571" spans="1:9" s="4" customFormat="1" ht="12.75" x14ac:dyDescent="0.2">
      <c r="B571" s="4" t="s">
        <v>240</v>
      </c>
      <c r="C571" s="46"/>
      <c r="D571" s="7">
        <v>14500</v>
      </c>
      <c r="E571" s="7"/>
      <c r="F571" s="7">
        <v>17000</v>
      </c>
      <c r="H571" s="8" t="str">
        <f>IF(D571&lt;F571,"Increased","Decreased")</f>
        <v>Increased</v>
      </c>
      <c r="I571" s="9">
        <f>F571-D571</f>
        <v>2500</v>
      </c>
    </row>
    <row r="572" spans="1:9" s="4" customFormat="1" ht="12.75" x14ac:dyDescent="0.2">
      <c r="B572" s="4" t="s">
        <v>241</v>
      </c>
      <c r="C572" s="46"/>
      <c r="D572" s="7">
        <v>23320</v>
      </c>
      <c r="E572" s="53"/>
      <c r="F572" s="7">
        <v>25820</v>
      </c>
      <c r="G572" s="15"/>
      <c r="H572" s="8" t="str">
        <f t="shared" ref="H572:H579" si="68">IF(D572&lt;F572,"Increased","Decreased")</f>
        <v>Increased</v>
      </c>
      <c r="I572" s="9">
        <f>F572-D572</f>
        <v>2500</v>
      </c>
    </row>
    <row r="573" spans="1:9" s="4" customFormat="1" ht="12.75" x14ac:dyDescent="0.2">
      <c r="B573" s="4" t="s">
        <v>137</v>
      </c>
      <c r="C573" s="46"/>
      <c r="D573" s="7">
        <v>1000</v>
      </c>
      <c r="E573" s="7"/>
      <c r="F573" s="7">
        <v>1500</v>
      </c>
      <c r="H573" s="8" t="str">
        <f>+IF(D573&lt;F573,"Increased","Decreased")</f>
        <v>Increased</v>
      </c>
      <c r="I573" s="9">
        <f t="shared" ref="I573:I579" si="69">F573-D573</f>
        <v>500</v>
      </c>
    </row>
    <row r="574" spans="1:9" s="4" customFormat="1" ht="12.75" x14ac:dyDescent="0.2">
      <c r="B574" s="4" t="s">
        <v>305</v>
      </c>
      <c r="C574" s="46"/>
      <c r="D574" s="7">
        <v>12500</v>
      </c>
      <c r="E574" s="7"/>
      <c r="F574" s="7">
        <v>13000</v>
      </c>
      <c r="H574" s="8" t="str">
        <f t="shared" si="68"/>
        <v>Increased</v>
      </c>
      <c r="I574" s="9">
        <f t="shared" si="69"/>
        <v>500</v>
      </c>
    </row>
    <row r="575" spans="1:9" s="4" customFormat="1" ht="12.75" x14ac:dyDescent="0.2">
      <c r="B575" s="4" t="s">
        <v>243</v>
      </c>
      <c r="C575" s="46"/>
      <c r="D575" s="7">
        <v>7000</v>
      </c>
      <c r="E575" s="7"/>
      <c r="F575" s="7">
        <v>7000</v>
      </c>
      <c r="H575" s="8" t="str">
        <f t="shared" si="68"/>
        <v>Decreased</v>
      </c>
      <c r="I575" s="9">
        <f t="shared" si="69"/>
        <v>0</v>
      </c>
    </row>
    <row r="576" spans="1:9" s="4" customFormat="1" ht="12.75" x14ac:dyDescent="0.2">
      <c r="B576" s="4" t="s">
        <v>244</v>
      </c>
      <c r="C576" s="46"/>
      <c r="D576" s="7">
        <v>300</v>
      </c>
      <c r="E576" s="7"/>
      <c r="F576" s="7">
        <v>300</v>
      </c>
      <c r="H576" s="8" t="str">
        <f t="shared" si="68"/>
        <v>Decreased</v>
      </c>
      <c r="I576" s="9">
        <f t="shared" si="69"/>
        <v>0</v>
      </c>
    </row>
    <row r="577" spans="1:9" s="4" customFormat="1" ht="12.75" x14ac:dyDescent="0.2">
      <c r="B577" s="4" t="s">
        <v>245</v>
      </c>
      <c r="C577" s="46"/>
      <c r="D577" s="7">
        <v>4500</v>
      </c>
      <c r="E577" s="53"/>
      <c r="F577" s="7">
        <v>4500</v>
      </c>
      <c r="G577" s="15"/>
      <c r="H577" s="8" t="str">
        <f t="shared" si="68"/>
        <v>Decreased</v>
      </c>
      <c r="I577" s="9">
        <f t="shared" si="69"/>
        <v>0</v>
      </c>
    </row>
    <row r="578" spans="1:9" s="4" customFormat="1" ht="12.75" x14ac:dyDescent="0.2">
      <c r="B578" s="4" t="s">
        <v>130</v>
      </c>
      <c r="C578" s="46"/>
      <c r="D578" s="7">
        <v>1000</v>
      </c>
      <c r="E578" s="7"/>
      <c r="F578" s="7">
        <v>1500</v>
      </c>
      <c r="H578" s="8" t="str">
        <f t="shared" si="68"/>
        <v>Increased</v>
      </c>
      <c r="I578" s="9">
        <f t="shared" si="69"/>
        <v>500</v>
      </c>
    </row>
    <row r="579" spans="1:9" s="4" customFormat="1" ht="12.75" x14ac:dyDescent="0.2">
      <c r="B579" s="4" t="s">
        <v>132</v>
      </c>
      <c r="C579" s="46"/>
      <c r="D579" s="7">
        <v>6347.07</v>
      </c>
      <c r="E579" s="7"/>
      <c r="F579" s="48">
        <f>(F571+F572+F573)*(PB!G4+PB!G6)</f>
        <v>7246.3199999999988</v>
      </c>
      <c r="H579" s="8" t="str">
        <f t="shared" si="68"/>
        <v>Increased</v>
      </c>
      <c r="I579" s="9">
        <f t="shared" si="69"/>
        <v>899.24999999999909</v>
      </c>
    </row>
    <row r="580" spans="1:9" x14ac:dyDescent="0.25">
      <c r="H580" s="8"/>
    </row>
    <row r="581" spans="1:9" x14ac:dyDescent="0.25">
      <c r="A581" s="18" t="s">
        <v>260</v>
      </c>
      <c r="B581" s="18"/>
      <c r="D581" s="2">
        <f>SUM(D571:D579)</f>
        <v>70467.070000000007</v>
      </c>
      <c r="F581" s="2">
        <f>SUM(F571:F579)</f>
        <v>77866.319999999992</v>
      </c>
      <c r="H581" s="8" t="str">
        <f>IF(D582&lt;F582,"Increased","Decreased")</f>
        <v>Decreased</v>
      </c>
      <c r="I581" s="3">
        <f t="shared" ref="I581" si="70">F582-D582</f>
        <v>0</v>
      </c>
    </row>
    <row r="582" spans="1:9" x14ac:dyDescent="0.25">
      <c r="H582" s="8"/>
    </row>
    <row r="583" spans="1:9" s="4" customFormat="1" ht="12.75" x14ac:dyDescent="0.2">
      <c r="B583" s="4" t="s">
        <v>197</v>
      </c>
      <c r="C583" s="46"/>
      <c r="D583" s="7">
        <f>D568</f>
        <v>71915.42</v>
      </c>
      <c r="E583" s="7"/>
      <c r="F583" s="7">
        <f>F568</f>
        <v>86328.12000000001</v>
      </c>
      <c r="H583" s="8" t="str">
        <f>IF(D584&lt;F584,"Increased","Decreased")</f>
        <v>Increased</v>
      </c>
      <c r="I583" s="9">
        <f>F583-D583</f>
        <v>14412.700000000012</v>
      </c>
    </row>
    <row r="584" spans="1:9" s="4" customFormat="1" ht="12.75" x14ac:dyDescent="0.2">
      <c r="B584" s="4" t="s">
        <v>224</v>
      </c>
      <c r="C584" s="46"/>
      <c r="D584" s="7">
        <f>D581</f>
        <v>70467.070000000007</v>
      </c>
      <c r="E584" s="7"/>
      <c r="F584" s="7">
        <f>F581</f>
        <v>77866.319999999992</v>
      </c>
      <c r="H584" s="8" t="str">
        <f>IF(D585&lt;F585,"Increased","Decreased")</f>
        <v>Increased</v>
      </c>
      <c r="I584" s="9">
        <f>F584-D584</f>
        <v>7399.2499999999854</v>
      </c>
    </row>
    <row r="585" spans="1:9" s="4" customFormat="1" ht="13.5" x14ac:dyDescent="0.25">
      <c r="B585" s="4" t="s">
        <v>225</v>
      </c>
      <c r="C585" s="46"/>
      <c r="D585" s="7">
        <v>1448.35</v>
      </c>
      <c r="E585" s="51"/>
      <c r="F585" s="7">
        <f>F583-F584</f>
        <v>8461.8000000000175</v>
      </c>
      <c r="G585" s="52"/>
      <c r="H585" s="8" t="str">
        <f>IF(D586&lt;F586,"Increased","Decreased")</f>
        <v>Increased</v>
      </c>
      <c r="I585" s="9">
        <f>F585-D585</f>
        <v>7013.4500000000171</v>
      </c>
    </row>
    <row r="586" spans="1:9" s="4" customFormat="1" ht="12.75" x14ac:dyDescent="0.2">
      <c r="B586" s="4" t="s">
        <v>201</v>
      </c>
      <c r="C586" s="46"/>
      <c r="D586" s="7">
        <v>16494.599999999999</v>
      </c>
      <c r="E586" s="7"/>
      <c r="F586" s="7">
        <f>D587</f>
        <v>17942.949999999997</v>
      </c>
      <c r="H586" s="8" t="str">
        <f>IF(D587&lt;F587,"Increased","Decreased")</f>
        <v>Increased</v>
      </c>
      <c r="I586" s="9">
        <f>F586-D586</f>
        <v>1448.3499999999985</v>
      </c>
    </row>
    <row r="587" spans="1:9" s="4" customFormat="1" ht="12.75" x14ac:dyDescent="0.2">
      <c r="B587" s="4" t="s">
        <v>226</v>
      </c>
      <c r="C587" s="46"/>
      <c r="D587" s="7">
        <f>D586+D585</f>
        <v>17942.949999999997</v>
      </c>
      <c r="E587" s="7"/>
      <c r="F587" s="7">
        <f>F586+F585</f>
        <v>26404.750000000015</v>
      </c>
      <c r="H587" s="8" t="str">
        <f>IF(D587&lt;F587,"Increased","Decreased")</f>
        <v>Increased</v>
      </c>
      <c r="I587" s="9">
        <f>F587-D587</f>
        <v>8461.8000000000175</v>
      </c>
    </row>
    <row r="588" spans="1:9" x14ac:dyDescent="0.25">
      <c r="H588" s="8"/>
    </row>
    <row r="589" spans="1:9" x14ac:dyDescent="0.25">
      <c r="H589" s="8"/>
    </row>
  </sheetData>
  <customSheetViews>
    <customSheetView guid="{3B3555BD-DCEE-4EE8-8FDB-7414996F8AA5}" showPageBreaks="1" printArea="1" state="hidden" topLeftCell="A364">
      <selection activeCell="B459" sqref="B459"/>
      <pageMargins left="0.7" right="0.7" top="0.75" bottom="0.75" header="0.3" footer="0.3"/>
      <printOptions horizontalCentered="1" verticalCentered="1" headings="1" gridLines="1"/>
      <pageSetup scale="90" orientation="portrait" r:id="rId1"/>
      <headerFooter>
        <oddHeader>&amp;F</oddHeader>
        <oddFooter>Page &amp;P</oddFooter>
      </headerFooter>
    </customSheetView>
    <customSheetView guid="{38CB8175-E46C-4050-9625-28B634481A1F}">
      <selection activeCell="F19" sqref="F19"/>
      <pageMargins left="0.7" right="0.7" top="0.75" bottom="0.75" header="0.3" footer="0.3"/>
      <printOptions horizontalCentered="1" verticalCentered="1" headings="1" gridLines="1"/>
      <pageSetup scale="90" orientation="portrait" r:id="rId2"/>
      <headerFooter>
        <oddHeader>&amp;F</oddHeader>
        <oddFooter>Page &amp;P</oddFooter>
      </headerFooter>
    </customSheetView>
    <customSheetView guid="{9B37E2FC-227D-4C34-9CD5-D8ADAA088791}" printArea="1" topLeftCell="A445">
      <selection activeCell="B459" sqref="B459"/>
      <pageMargins left="0.7" right="0.7" top="0.75" bottom="0.75" header="0.3" footer="0.3"/>
      <printOptions horizontalCentered="1" verticalCentered="1" headings="1" gridLines="1"/>
      <pageSetup scale="90" orientation="portrait" r:id="rId3"/>
      <headerFooter>
        <oddHeader>&amp;F</oddHeader>
        <oddFooter>Page &amp;P</oddFooter>
      </headerFooter>
    </customSheetView>
    <customSheetView guid="{0521518F-1AA5-444F-AF62-9D4A8B15919A}" showPageBreaks="1" printArea="1" topLeftCell="A2">
      <selection activeCell="F23" sqref="F23"/>
      <pageMargins left="0.7" right="0.7" top="0.75" bottom="0.75" header="0.3" footer="0.3"/>
      <printOptions horizontalCentered="1" verticalCentered="1" headings="1" gridLines="1"/>
      <pageSetup scale="90" orientation="portrait" r:id="rId4"/>
      <headerFooter>
        <oddHeader>&amp;F</oddHeader>
        <oddFooter>Page &amp;P</oddFooter>
      </headerFooter>
    </customSheetView>
  </customSheetViews>
  <mergeCells count="7">
    <mergeCell ref="A31:B31"/>
    <mergeCell ref="A39:B39"/>
    <mergeCell ref="A1:I1"/>
    <mergeCell ref="A3:I3"/>
    <mergeCell ref="A13:B13"/>
    <mergeCell ref="B11:C11"/>
    <mergeCell ref="A21:C21"/>
  </mergeCells>
  <printOptions horizontalCentered="1" verticalCentered="1" headings="1" gridLines="1"/>
  <pageMargins left="0.7" right="0.7" top="0.75" bottom="0.75" header="0.3" footer="0.3"/>
  <pageSetup scale="90" orientation="portrait" r:id="rId5"/>
  <headerFooter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572"/>
  <sheetViews>
    <sheetView tabSelected="1" zoomScaleNormal="100" workbookViewId="0">
      <selection activeCell="A2" sqref="A2"/>
    </sheetView>
  </sheetViews>
  <sheetFormatPr defaultRowHeight="15" x14ac:dyDescent="0.25"/>
  <cols>
    <col min="1" max="1" width="1.5703125" style="1" customWidth="1"/>
    <col min="2" max="2" width="31.42578125" style="1" bestFit="1" customWidth="1"/>
    <col min="3" max="3" width="15.85546875" style="2" customWidth="1"/>
    <col min="4" max="4" width="1.42578125" style="31" customWidth="1"/>
    <col min="5" max="5" width="15.140625" style="2" bestFit="1" customWidth="1"/>
    <col min="6" max="6" width="1.28515625" style="1" customWidth="1"/>
    <col min="7" max="7" width="9.140625" style="1" customWidth="1"/>
    <col min="8" max="8" width="12.85546875" style="3" bestFit="1" customWidth="1"/>
    <col min="9" max="9" width="9.140625" style="1"/>
    <col min="10" max="10" width="11.42578125" style="1" bestFit="1" customWidth="1"/>
    <col min="11" max="16384" width="9.140625" style="1"/>
  </cols>
  <sheetData>
    <row r="1" spans="1:9" ht="39.75" customHeight="1" x14ac:dyDescent="0.25">
      <c r="A1" s="77" t="s">
        <v>317</v>
      </c>
      <c r="B1" s="78"/>
      <c r="C1" s="78"/>
      <c r="D1" s="78"/>
      <c r="E1" s="78"/>
      <c r="F1" s="78"/>
      <c r="G1" s="78"/>
      <c r="H1" s="78"/>
    </row>
    <row r="3" spans="1:9" s="4" customFormat="1" ht="12.75" x14ac:dyDescent="0.2">
      <c r="A3" s="79" t="s">
        <v>1</v>
      </c>
      <c r="B3" s="79"/>
      <c r="C3" s="79"/>
      <c r="D3" s="79"/>
      <c r="E3" s="79"/>
      <c r="F3" s="79"/>
      <c r="G3" s="79"/>
      <c r="H3" s="79"/>
    </row>
    <row r="4" spans="1:9" ht="6" customHeight="1" x14ac:dyDescent="0.25"/>
    <row r="5" spans="1:9" s="5" customFormat="1" x14ac:dyDescent="0.25">
      <c r="C5" s="6" t="s">
        <v>4</v>
      </c>
      <c r="D5" s="32"/>
      <c r="E5" s="66">
        <v>0.9375</v>
      </c>
      <c r="G5" s="5" t="s">
        <v>5</v>
      </c>
      <c r="H5" s="56" t="s">
        <v>6</v>
      </c>
    </row>
    <row r="6" spans="1:9" s="4" customFormat="1" ht="12.75" x14ac:dyDescent="0.2">
      <c r="B6" s="4" t="s">
        <v>2</v>
      </c>
      <c r="C6" s="7">
        <v>212276161</v>
      </c>
      <c r="D6" s="31"/>
      <c r="E6" s="7">
        <v>200836577</v>
      </c>
      <c r="G6" s="8" t="str">
        <f>IF(C6&lt;E6,"Increased","Decreased")</f>
        <v>Decreased</v>
      </c>
      <c r="H6" s="9">
        <f>E6-C6</f>
        <v>-11439584</v>
      </c>
    </row>
    <row r="7" spans="1:9" s="4" customFormat="1" ht="12.75" x14ac:dyDescent="0.2">
      <c r="B7" s="4" t="s">
        <v>7</v>
      </c>
      <c r="C7" s="54">
        <v>5.7000000000000002E-3</v>
      </c>
      <c r="D7" s="31"/>
      <c r="E7" s="54">
        <v>6.0000000000000001E-3</v>
      </c>
      <c r="G7" s="8" t="str">
        <f t="shared" ref="G7:G11" si="0">IF(C7&lt;E7,"Increased","Decreased")</f>
        <v>Increased</v>
      </c>
      <c r="H7" s="9"/>
    </row>
    <row r="8" spans="1:9" s="4" customFormat="1" ht="12.75" x14ac:dyDescent="0.2">
      <c r="B8" s="4" t="s">
        <v>8</v>
      </c>
      <c r="C8" s="7">
        <f>C6*C7</f>
        <v>1209974.1177000001</v>
      </c>
      <c r="D8" s="31"/>
      <c r="E8" s="7">
        <f>E6*E7</f>
        <v>1205019.4620000001</v>
      </c>
      <c r="G8" s="8" t="str">
        <f t="shared" si="0"/>
        <v>Decreased</v>
      </c>
      <c r="H8" s="9">
        <f t="shared" ref="H8:H9" si="1">E8-C8</f>
        <v>-4954.655700000003</v>
      </c>
    </row>
    <row r="9" spans="1:9" s="4" customFormat="1" ht="12.75" x14ac:dyDescent="0.2">
      <c r="B9" s="4" t="s">
        <v>9</v>
      </c>
      <c r="C9" s="7">
        <v>216553361</v>
      </c>
      <c r="D9" s="31"/>
      <c r="E9" s="7">
        <v>200836577</v>
      </c>
      <c r="G9" s="8" t="str">
        <f t="shared" si="0"/>
        <v>Decreased</v>
      </c>
      <c r="H9" s="9">
        <f t="shared" si="1"/>
        <v>-15716784</v>
      </c>
    </row>
    <row r="10" spans="1:9" s="4" customFormat="1" ht="12.75" x14ac:dyDescent="0.2">
      <c r="B10" s="4" t="s">
        <v>10</v>
      </c>
      <c r="C10" s="54">
        <v>5.7000000000000002E-3</v>
      </c>
      <c r="D10" s="31"/>
      <c r="E10" s="54">
        <v>5.7000000000000002E-3</v>
      </c>
      <c r="G10" s="8" t="str">
        <f t="shared" si="0"/>
        <v>Decreased</v>
      </c>
      <c r="H10" s="9"/>
    </row>
    <row r="11" spans="1:9" s="4" customFormat="1" ht="12.75" x14ac:dyDescent="0.2">
      <c r="B11" s="71" t="s">
        <v>11</v>
      </c>
      <c r="C11" s="67">
        <f>C9*C10</f>
        <v>1234354.1577000001</v>
      </c>
      <c r="D11" s="31"/>
      <c r="E11" s="67">
        <f>E9*E10</f>
        <v>1144768.4889</v>
      </c>
      <c r="G11" s="8" t="str">
        <f t="shared" si="0"/>
        <v>Decreased</v>
      </c>
      <c r="H11" s="9">
        <f>E11-C11</f>
        <v>-89585.668800000101</v>
      </c>
    </row>
    <row r="12" spans="1:9" ht="6" customHeight="1" x14ac:dyDescent="0.25"/>
    <row r="13" spans="1:9" x14ac:dyDescent="0.25">
      <c r="A13" s="76" t="s">
        <v>12</v>
      </c>
      <c r="B13" s="76"/>
    </row>
    <row r="14" spans="1:9" s="4" customFormat="1" ht="12.75" x14ac:dyDescent="0.2">
      <c r="B14" s="10" t="s">
        <v>13</v>
      </c>
      <c r="C14" s="7">
        <v>0.79</v>
      </c>
      <c r="D14" s="31"/>
      <c r="E14" s="7">
        <v>0.79</v>
      </c>
      <c r="G14" s="8" t="str">
        <f t="shared" ref="G14:G19" si="2">IF(C14&lt;E14,"Increased","Decreased")</f>
        <v>Decreased</v>
      </c>
      <c r="H14" s="9"/>
    </row>
    <row r="15" spans="1:9" s="4" customFormat="1" ht="12.75" x14ac:dyDescent="0.2">
      <c r="B15" s="11" t="s">
        <v>14</v>
      </c>
      <c r="C15" s="7">
        <v>943780</v>
      </c>
      <c r="D15" s="31"/>
      <c r="E15" s="7">
        <f>ROUND( (E11*E14),0)</f>
        <v>904367</v>
      </c>
      <c r="G15" s="8" t="str">
        <f t="shared" si="2"/>
        <v>Decreased</v>
      </c>
      <c r="H15" s="9">
        <f>E15-C15</f>
        <v>-39413</v>
      </c>
    </row>
    <row r="16" spans="1:9" s="4" customFormat="1" ht="12.75" x14ac:dyDescent="0.2">
      <c r="B16" s="10" t="s">
        <v>15</v>
      </c>
      <c r="C16" s="7">
        <v>0.02</v>
      </c>
      <c r="D16" s="31"/>
      <c r="E16" s="7">
        <v>0.02</v>
      </c>
      <c r="G16" s="8" t="str">
        <f t="shared" si="2"/>
        <v>Decreased</v>
      </c>
      <c r="H16" s="9"/>
      <c r="I16" s="12"/>
    </row>
    <row r="17" spans="1:10" s="4" customFormat="1" ht="12.75" x14ac:dyDescent="0.2">
      <c r="B17" s="10" t="s">
        <v>16</v>
      </c>
      <c r="C17" s="7">
        <f>C16*C11</f>
        <v>24687.083154000004</v>
      </c>
      <c r="D17" s="31"/>
      <c r="E17" s="7">
        <f>E16*E11</f>
        <v>22895.369778</v>
      </c>
      <c r="G17" s="8" t="str">
        <f t="shared" si="2"/>
        <v>Decreased</v>
      </c>
      <c r="H17" s="9">
        <f>E17-C17</f>
        <v>-1791.7133760000033</v>
      </c>
    </row>
    <row r="18" spans="1:10" s="4" customFormat="1" ht="12.75" x14ac:dyDescent="0.2">
      <c r="B18" s="10" t="s">
        <v>17</v>
      </c>
      <c r="C18" s="7">
        <v>0.19</v>
      </c>
      <c r="D18" s="31"/>
      <c r="E18" s="7">
        <v>0.19</v>
      </c>
      <c r="G18" s="8" t="str">
        <f t="shared" si="2"/>
        <v>Decreased</v>
      </c>
      <c r="H18" s="9"/>
    </row>
    <row r="19" spans="1:10" s="4" customFormat="1" ht="12.75" x14ac:dyDescent="0.2">
      <c r="B19" s="10" t="s">
        <v>18</v>
      </c>
      <c r="C19" s="7">
        <f>C18*C11</f>
        <v>234527.28996300002</v>
      </c>
      <c r="D19" s="31"/>
      <c r="E19" s="7">
        <f>E18*E11</f>
        <v>217506.01289099999</v>
      </c>
      <c r="G19" s="8" t="str">
        <f t="shared" si="2"/>
        <v>Decreased</v>
      </c>
      <c r="H19" s="9">
        <f>E19-C19</f>
        <v>-17021.277072000026</v>
      </c>
    </row>
    <row r="20" spans="1:10" ht="10.5" customHeight="1" x14ac:dyDescent="0.25"/>
    <row r="21" spans="1:10" ht="12" customHeight="1" x14ac:dyDescent="0.25">
      <c r="A21" s="81" t="s">
        <v>19</v>
      </c>
      <c r="B21" s="81"/>
    </row>
    <row r="22" spans="1:10" ht="12" customHeight="1" x14ac:dyDescent="0.25">
      <c r="B22" s="4" t="s">
        <v>20</v>
      </c>
      <c r="C22" s="2">
        <v>0.25</v>
      </c>
      <c r="E22" s="2">
        <v>0.25</v>
      </c>
      <c r="G22" s="8" t="str">
        <f t="shared" ref="G22:G29" si="3">IF(C22&lt;E22,"Increased","Decreased")</f>
        <v>Decreased</v>
      </c>
    </row>
    <row r="23" spans="1:10" ht="12" customHeight="1" x14ac:dyDescent="0.25">
      <c r="B23" s="4" t="s">
        <v>21</v>
      </c>
      <c r="C23" s="7">
        <f>ROUND( (C19*C22),0)</f>
        <v>58632</v>
      </c>
      <c r="E23" s="7">
        <f>ROUND( (E19*E22),0)</f>
        <v>54377</v>
      </c>
      <c r="G23" s="8" t="str">
        <f t="shared" si="3"/>
        <v>Decreased</v>
      </c>
      <c r="H23" s="3">
        <f>E23-C23</f>
        <v>-4255</v>
      </c>
    </row>
    <row r="24" spans="1:10" ht="12" customHeight="1" x14ac:dyDescent="0.25">
      <c r="B24" s="4" t="s">
        <v>22</v>
      </c>
      <c r="C24" s="2">
        <v>0.28999999999999998</v>
      </c>
      <c r="E24" s="2">
        <v>0.28999999999999998</v>
      </c>
      <c r="G24" s="8" t="str">
        <f t="shared" si="3"/>
        <v>Decreased</v>
      </c>
      <c r="J24" s="25"/>
    </row>
    <row r="25" spans="1:10" ht="12" customHeight="1" x14ac:dyDescent="0.25">
      <c r="B25" s="4" t="s">
        <v>312</v>
      </c>
      <c r="C25" s="7">
        <f>ROUND( (C19*C24),0)</f>
        <v>68013</v>
      </c>
      <c r="E25" s="7">
        <f>ROUND( (E19*E24),0)</f>
        <v>63077</v>
      </c>
      <c r="G25" s="8" t="str">
        <f t="shared" si="3"/>
        <v>Decreased</v>
      </c>
      <c r="H25" s="3">
        <f>E25-C25</f>
        <v>-4936</v>
      </c>
      <c r="J25" s="25"/>
    </row>
    <row r="26" spans="1:10" ht="12" customHeight="1" x14ac:dyDescent="0.25">
      <c r="B26" s="4" t="s">
        <v>24</v>
      </c>
      <c r="C26" s="2">
        <v>0.25</v>
      </c>
      <c r="E26" s="2">
        <v>0.25</v>
      </c>
      <c r="G26" s="8" t="str">
        <f t="shared" si="3"/>
        <v>Decreased</v>
      </c>
    </row>
    <row r="27" spans="1:10" ht="12" customHeight="1" x14ac:dyDescent="0.25">
      <c r="B27" s="4" t="s">
        <v>25</v>
      </c>
      <c r="C27" s="7">
        <f>ROUND( (C19*C26),0)</f>
        <v>58632</v>
      </c>
      <c r="E27" s="7">
        <f>ROUND( (E19*E26),0)</f>
        <v>54377</v>
      </c>
      <c r="G27" s="8" t="str">
        <f t="shared" si="3"/>
        <v>Decreased</v>
      </c>
      <c r="H27" s="3">
        <f>E27-C27</f>
        <v>-4255</v>
      </c>
    </row>
    <row r="28" spans="1:10" ht="12" customHeight="1" x14ac:dyDescent="0.25">
      <c r="B28" s="4" t="s">
        <v>26</v>
      </c>
      <c r="C28" s="2">
        <v>0.21</v>
      </c>
      <c r="E28" s="2">
        <v>0.21</v>
      </c>
      <c r="G28" s="8" t="str">
        <f t="shared" si="3"/>
        <v>Decreased</v>
      </c>
    </row>
    <row r="29" spans="1:10" ht="12" customHeight="1" x14ac:dyDescent="0.25">
      <c r="B29" s="4" t="s">
        <v>27</v>
      </c>
      <c r="C29" s="7">
        <f>ROUND( (C19*C28),0)</f>
        <v>49251</v>
      </c>
      <c r="E29" s="7">
        <f>ROUND( (E19*E28),0)</f>
        <v>45676</v>
      </c>
      <c r="G29" s="8" t="str">
        <f t="shared" si="3"/>
        <v>Decreased</v>
      </c>
      <c r="H29" s="3">
        <f>E29-C29</f>
        <v>-3575</v>
      </c>
    </row>
    <row r="30" spans="1:10" ht="10.5" customHeight="1" x14ac:dyDescent="0.25"/>
    <row r="31" spans="1:10" x14ac:dyDescent="0.25">
      <c r="A31" s="76" t="s">
        <v>65</v>
      </c>
      <c r="B31" s="76"/>
    </row>
    <row r="32" spans="1:10" s="4" customFormat="1" ht="12.75" x14ac:dyDescent="0.2">
      <c r="B32" s="4" t="s">
        <v>28</v>
      </c>
      <c r="C32" s="47">
        <v>0</v>
      </c>
      <c r="D32" s="47"/>
      <c r="E32" s="47">
        <v>0</v>
      </c>
      <c r="G32" s="8" t="str">
        <f t="shared" ref="G32:G37" si="4">IF(C32&lt;E32,"Increased","Decreased")</f>
        <v>Decreased</v>
      </c>
      <c r="H32" s="9">
        <f t="shared" ref="H32:H37" si="5">E32-C32</f>
        <v>0</v>
      </c>
    </row>
    <row r="33" spans="1:8" s="4" customFormat="1" ht="12.75" x14ac:dyDescent="0.2">
      <c r="B33" s="4" t="s">
        <v>15</v>
      </c>
      <c r="C33" s="47">
        <v>0</v>
      </c>
      <c r="D33" s="47"/>
      <c r="E33" s="47">
        <v>0</v>
      </c>
      <c r="G33" s="8" t="str">
        <f t="shared" si="4"/>
        <v>Decreased</v>
      </c>
      <c r="H33" s="9">
        <f t="shared" si="5"/>
        <v>0</v>
      </c>
    </row>
    <row r="34" spans="1:8" s="4" customFormat="1" ht="12.75" x14ac:dyDescent="0.2">
      <c r="B34" s="4" t="s">
        <v>20</v>
      </c>
      <c r="C34" s="47">
        <v>0</v>
      </c>
      <c r="D34" s="47"/>
      <c r="E34" s="47">
        <v>0</v>
      </c>
      <c r="G34" s="8" t="str">
        <f t="shared" si="4"/>
        <v>Decreased</v>
      </c>
      <c r="H34" s="9">
        <f t="shared" si="5"/>
        <v>0</v>
      </c>
    </row>
    <row r="35" spans="1:8" s="4" customFormat="1" ht="12.75" x14ac:dyDescent="0.2">
      <c r="B35" s="4" t="s">
        <v>29</v>
      </c>
      <c r="C35" s="47">
        <v>0</v>
      </c>
      <c r="D35" s="47"/>
      <c r="E35" s="47">
        <v>0</v>
      </c>
      <c r="G35" s="8" t="str">
        <f t="shared" si="4"/>
        <v>Decreased</v>
      </c>
      <c r="H35" s="9">
        <f t="shared" si="5"/>
        <v>0</v>
      </c>
    </row>
    <row r="36" spans="1:8" s="4" customFormat="1" ht="12.75" x14ac:dyDescent="0.2">
      <c r="B36" s="4" t="s">
        <v>30</v>
      </c>
      <c r="C36" s="47">
        <v>0</v>
      </c>
      <c r="D36" s="47"/>
      <c r="E36" s="47">
        <v>0</v>
      </c>
      <c r="G36" s="8" t="str">
        <f t="shared" si="4"/>
        <v>Decreased</v>
      </c>
      <c r="H36" s="9">
        <f t="shared" si="5"/>
        <v>0</v>
      </c>
    </row>
    <row r="37" spans="1:8" s="4" customFormat="1" ht="12.75" x14ac:dyDescent="0.2">
      <c r="B37" s="4" t="s">
        <v>26</v>
      </c>
      <c r="C37" s="47">
        <v>0</v>
      </c>
      <c r="D37" s="47"/>
      <c r="E37" s="47">
        <v>0</v>
      </c>
      <c r="G37" s="8" t="str">
        <f t="shared" si="4"/>
        <v>Decreased</v>
      </c>
      <c r="H37" s="9">
        <f t="shared" si="5"/>
        <v>0</v>
      </c>
    </row>
    <row r="38" spans="1:8" x14ac:dyDescent="0.25">
      <c r="G38" s="8"/>
    </row>
    <row r="39" spans="1:8" x14ac:dyDescent="0.25">
      <c r="A39" s="76" t="s">
        <v>31</v>
      </c>
      <c r="B39" s="76"/>
      <c r="G39" s="8"/>
    </row>
    <row r="40" spans="1:8" s="4" customFormat="1" ht="12.75" x14ac:dyDescent="0.2">
      <c r="B40" s="4" t="s">
        <v>32</v>
      </c>
      <c r="C40" s="7">
        <v>8500</v>
      </c>
      <c r="D40" s="7"/>
      <c r="E40" s="7">
        <v>8385</v>
      </c>
      <c r="G40" s="8" t="str">
        <f t="shared" ref="G40:G51" si="6">IF(C40&lt;E40,"Increased","Decreased")</f>
        <v>Decreased</v>
      </c>
      <c r="H40" s="9">
        <f t="shared" ref="H40:H51" si="7">E40-C40</f>
        <v>-115</v>
      </c>
    </row>
    <row r="41" spans="1:8" s="4" customFormat="1" ht="12.75" x14ac:dyDescent="0.2">
      <c r="B41" s="4" t="s">
        <v>33</v>
      </c>
      <c r="C41" s="7">
        <v>450</v>
      </c>
      <c r="D41" s="7"/>
      <c r="E41" s="7">
        <v>-1174</v>
      </c>
      <c r="G41" s="8" t="str">
        <f t="shared" si="6"/>
        <v>Decreased</v>
      </c>
      <c r="H41" s="9">
        <f t="shared" si="7"/>
        <v>-1624</v>
      </c>
    </row>
    <row r="42" spans="1:8" s="4" customFormat="1" ht="12.75" x14ac:dyDescent="0.2">
      <c r="B42" s="4" t="s">
        <v>34</v>
      </c>
      <c r="C42" s="7">
        <v>500</v>
      </c>
      <c r="D42" s="7"/>
      <c r="E42" s="7">
        <v>1250</v>
      </c>
      <c r="G42" s="8" t="str">
        <f t="shared" si="6"/>
        <v>Increased</v>
      </c>
      <c r="H42" s="9">
        <f t="shared" si="7"/>
        <v>750</v>
      </c>
    </row>
    <row r="43" spans="1:8" s="4" customFormat="1" ht="12.75" x14ac:dyDescent="0.2">
      <c r="B43" s="4" t="s">
        <v>35</v>
      </c>
      <c r="C43" s="7">
        <v>22000</v>
      </c>
      <c r="D43" s="7"/>
      <c r="E43" s="7">
        <v>23000</v>
      </c>
      <c r="G43" s="8" t="str">
        <f t="shared" si="6"/>
        <v>Increased</v>
      </c>
      <c r="H43" s="9">
        <f t="shared" si="7"/>
        <v>1000</v>
      </c>
    </row>
    <row r="44" spans="1:8" s="4" customFormat="1" ht="12.75" x14ac:dyDescent="0.2">
      <c r="B44" s="4" t="s">
        <v>36</v>
      </c>
      <c r="C44" s="7">
        <v>8800</v>
      </c>
      <c r="D44" s="7"/>
      <c r="E44" s="7">
        <v>9350</v>
      </c>
      <c r="G44" s="8" t="str">
        <f t="shared" si="6"/>
        <v>Increased</v>
      </c>
      <c r="H44" s="9">
        <f t="shared" si="7"/>
        <v>550</v>
      </c>
    </row>
    <row r="45" spans="1:8" s="4" customFormat="1" ht="12.75" x14ac:dyDescent="0.2">
      <c r="B45" s="4" t="s">
        <v>37</v>
      </c>
      <c r="C45" s="47">
        <f>C313</f>
        <v>593240.07499999995</v>
      </c>
      <c r="D45" s="7"/>
      <c r="E45" s="47">
        <f>E313</f>
        <v>519707.2118000004</v>
      </c>
      <c r="G45" s="8" t="str">
        <f t="shared" si="6"/>
        <v>Decreased</v>
      </c>
      <c r="H45" s="9">
        <f t="shared" si="7"/>
        <v>-73532.863199999556</v>
      </c>
    </row>
    <row r="46" spans="1:8" s="4" customFormat="1" ht="12.75" x14ac:dyDescent="0.2">
      <c r="B46" s="4" t="s">
        <v>38</v>
      </c>
      <c r="C46" s="47">
        <f>C357</f>
        <v>300</v>
      </c>
      <c r="D46" s="7"/>
      <c r="E46" s="47">
        <f>E367</f>
        <v>5278.0481459999974</v>
      </c>
      <c r="G46" s="8" t="str">
        <f t="shared" si="6"/>
        <v>Increased</v>
      </c>
      <c r="H46" s="9">
        <f t="shared" si="7"/>
        <v>4978.0481459999974</v>
      </c>
    </row>
    <row r="47" spans="1:8" s="4" customFormat="1" ht="12.75" x14ac:dyDescent="0.2">
      <c r="B47" s="4" t="s">
        <v>39</v>
      </c>
      <c r="C47" s="47">
        <f>C406</f>
        <v>1500</v>
      </c>
      <c r="D47" s="7"/>
      <c r="E47" s="47">
        <f>E415</f>
        <v>-41802.438000000024</v>
      </c>
      <c r="G47" s="8" t="str">
        <f t="shared" si="6"/>
        <v>Decreased</v>
      </c>
      <c r="H47" s="9">
        <f t="shared" si="7"/>
        <v>-43302.438000000024</v>
      </c>
    </row>
    <row r="48" spans="1:8" s="4" customFormat="1" ht="12.75" x14ac:dyDescent="0.2">
      <c r="B48" s="4" t="s">
        <v>40</v>
      </c>
      <c r="C48" s="47">
        <f>C453</f>
        <v>30000</v>
      </c>
      <c r="D48" s="7"/>
      <c r="E48" s="47">
        <f>E463</f>
        <v>-13606.538</v>
      </c>
      <c r="G48" s="8" t="str">
        <f t="shared" si="6"/>
        <v>Decreased</v>
      </c>
      <c r="H48" s="9">
        <f t="shared" si="7"/>
        <v>-43606.538</v>
      </c>
    </row>
    <row r="49" spans="1:8" s="4" customFormat="1" ht="12.75" x14ac:dyDescent="0.2">
      <c r="B49" s="4" t="s">
        <v>41</v>
      </c>
      <c r="C49" s="47">
        <f>C502</f>
        <v>300</v>
      </c>
      <c r="D49" s="7"/>
      <c r="E49" s="47">
        <f>E513</f>
        <v>75471.95199999999</v>
      </c>
      <c r="G49" s="8" t="str">
        <f t="shared" si="6"/>
        <v>Increased</v>
      </c>
      <c r="H49" s="9">
        <f t="shared" si="7"/>
        <v>75171.95199999999</v>
      </c>
    </row>
    <row r="50" spans="1:8" s="4" customFormat="1" ht="12.75" x14ac:dyDescent="0.2">
      <c r="B50" s="4" t="s">
        <v>42</v>
      </c>
      <c r="C50" s="47">
        <f>C554</f>
        <v>300</v>
      </c>
      <c r="D50" s="7"/>
      <c r="E50" s="47">
        <f>E565</f>
        <v>-10389.569999999978</v>
      </c>
      <c r="G50" s="8" t="str">
        <f t="shared" si="6"/>
        <v>Decreased</v>
      </c>
      <c r="H50" s="9">
        <f t="shared" si="7"/>
        <v>-10689.569999999978</v>
      </c>
    </row>
    <row r="51" spans="1:8" s="19" customFormat="1" x14ac:dyDescent="0.25">
      <c r="A51" s="18" t="s">
        <v>43</v>
      </c>
      <c r="C51" s="2">
        <f>SUM(C40:C50)</f>
        <v>665890.07499999995</v>
      </c>
      <c r="D51" s="31"/>
      <c r="E51" s="2">
        <f>SUM(E40:E50)</f>
        <v>575469.66594600037</v>
      </c>
      <c r="G51" s="8" t="str">
        <f t="shared" si="6"/>
        <v>Decreased</v>
      </c>
      <c r="H51" s="2">
        <f t="shared" si="7"/>
        <v>-90420.409053999581</v>
      </c>
    </row>
    <row r="56" spans="1:8" ht="18.75" x14ac:dyDescent="0.3">
      <c r="A56" s="14" t="s">
        <v>13</v>
      </c>
    </row>
    <row r="57" spans="1:8" s="4" customFormat="1" ht="12.75" x14ac:dyDescent="0.2">
      <c r="A57" s="15" t="s">
        <v>44</v>
      </c>
      <c r="C57" s="7"/>
      <c r="D57" s="31"/>
      <c r="E57" s="7"/>
      <c r="H57" s="9"/>
    </row>
    <row r="58" spans="1:8" s="5" customFormat="1" x14ac:dyDescent="0.25">
      <c r="C58" s="6" t="s">
        <v>4</v>
      </c>
      <c r="D58" s="32"/>
      <c r="E58" s="66">
        <v>0.9375</v>
      </c>
      <c r="G58" s="5" t="s">
        <v>5</v>
      </c>
      <c r="H58" s="56" t="s">
        <v>6</v>
      </c>
    </row>
    <row r="59" spans="1:8" ht="6" customHeight="1" x14ac:dyDescent="0.25"/>
    <row r="60" spans="1:8" s="4" customFormat="1" ht="12.75" x14ac:dyDescent="0.2">
      <c r="B60" s="4" t="s">
        <v>45</v>
      </c>
      <c r="C60" s="7">
        <f>C15</f>
        <v>943780</v>
      </c>
      <c r="D60" s="7"/>
      <c r="E60" s="7">
        <f>E15</f>
        <v>904367</v>
      </c>
      <c r="G60" s="8" t="str">
        <f>IF(C60&lt;E60,"Increased","Decreased")</f>
        <v>Decreased</v>
      </c>
      <c r="H60" s="9">
        <f>E60-C60</f>
        <v>-39413</v>
      </c>
    </row>
    <row r="61" spans="1:8" s="4" customFormat="1" ht="12.75" x14ac:dyDescent="0.2">
      <c r="C61" s="7"/>
      <c r="D61" s="7"/>
      <c r="E61" s="7"/>
      <c r="H61" s="9"/>
    </row>
    <row r="62" spans="1:8" s="4" customFormat="1" ht="12.75" x14ac:dyDescent="0.2">
      <c r="B62" s="4" t="s">
        <v>46</v>
      </c>
      <c r="C62" s="7">
        <v>2000</v>
      </c>
      <c r="D62" s="7"/>
      <c r="E62" s="7">
        <v>1250</v>
      </c>
      <c r="G62" s="8" t="str">
        <f>IF(C62&lt;E62,"Increased","Decreased")</f>
        <v>Decreased</v>
      </c>
      <c r="H62" s="9">
        <f>E62-C62</f>
        <v>-750</v>
      </c>
    </row>
    <row r="63" spans="1:8" s="4" customFormat="1" ht="12.75" x14ac:dyDescent="0.2">
      <c r="C63" s="7"/>
      <c r="D63" s="7"/>
      <c r="E63" s="7"/>
      <c r="H63" s="9"/>
    </row>
    <row r="64" spans="1:8" s="4" customFormat="1" ht="12.75" x14ac:dyDescent="0.2">
      <c r="B64" s="4" t="s">
        <v>47</v>
      </c>
      <c r="C64" s="47">
        <v>0</v>
      </c>
      <c r="D64" s="7"/>
      <c r="E64" s="47">
        <v>0</v>
      </c>
      <c r="G64" s="8" t="str">
        <f t="shared" ref="G64" si="8">IF(C64&lt;E64,"Increased","Decreased")</f>
        <v>Decreased</v>
      </c>
      <c r="H64" s="9">
        <f>E64-C64</f>
        <v>0</v>
      </c>
    </row>
    <row r="65" spans="1:8" s="4" customFormat="1" ht="12.75" x14ac:dyDescent="0.2">
      <c r="C65" s="7"/>
      <c r="D65" s="7"/>
      <c r="E65" s="7"/>
      <c r="H65" s="9"/>
    </row>
    <row r="66" spans="1:8" s="4" customFormat="1" ht="12.75" x14ac:dyDescent="0.2">
      <c r="B66" s="4" t="s">
        <v>48</v>
      </c>
      <c r="C66" s="47">
        <v>0</v>
      </c>
      <c r="D66" s="7"/>
      <c r="E66" s="47">
        <v>0</v>
      </c>
      <c r="G66" s="8" t="str">
        <f t="shared" ref="G66" si="9">IF(C66&lt;E66,"Increased","Decreased")</f>
        <v>Decreased</v>
      </c>
      <c r="H66" s="9">
        <f>E66-C66</f>
        <v>0</v>
      </c>
    </row>
    <row r="68" spans="1:8" s="13" customFormat="1" x14ac:dyDescent="0.25">
      <c r="A68" s="13" t="s">
        <v>49</v>
      </c>
      <c r="C68" s="16"/>
      <c r="D68" s="34"/>
      <c r="E68" s="16"/>
      <c r="H68" s="3"/>
    </row>
    <row r="69" spans="1:8" s="4" customFormat="1" ht="12.75" x14ac:dyDescent="0.2">
      <c r="B69" s="4" t="s">
        <v>50</v>
      </c>
      <c r="C69" s="7">
        <v>1250</v>
      </c>
      <c r="D69" s="7"/>
      <c r="E69" s="7">
        <v>1250</v>
      </c>
      <c r="G69" s="8" t="str">
        <f t="shared" ref="G69:G86" si="10">IF(C69&lt;E69,"Increased","Decreased")</f>
        <v>Decreased</v>
      </c>
      <c r="H69" s="9">
        <f t="shared" ref="H69:H86" si="11">E69-C69</f>
        <v>0</v>
      </c>
    </row>
    <row r="70" spans="1:8" s="4" customFormat="1" ht="12.75" x14ac:dyDescent="0.2">
      <c r="B70" s="4" t="s">
        <v>51</v>
      </c>
      <c r="C70" s="7">
        <v>4500</v>
      </c>
      <c r="D70" s="7"/>
      <c r="E70" s="7">
        <v>4500</v>
      </c>
      <c r="G70" s="8" t="str">
        <f t="shared" si="10"/>
        <v>Decreased</v>
      </c>
      <c r="H70" s="9">
        <f t="shared" si="11"/>
        <v>0</v>
      </c>
    </row>
    <row r="71" spans="1:8" s="4" customFormat="1" ht="12.75" x14ac:dyDescent="0.2">
      <c r="B71" s="4" t="s">
        <v>52</v>
      </c>
      <c r="C71" s="7">
        <v>30000</v>
      </c>
      <c r="D71" s="7"/>
      <c r="E71" s="7">
        <v>30000</v>
      </c>
      <c r="G71" s="8" t="str">
        <f t="shared" si="10"/>
        <v>Decreased</v>
      </c>
      <c r="H71" s="9">
        <f t="shared" si="11"/>
        <v>0</v>
      </c>
    </row>
    <row r="72" spans="1:8" s="4" customFormat="1" ht="12.75" x14ac:dyDescent="0.2">
      <c r="B72" s="4" t="s">
        <v>53</v>
      </c>
      <c r="C72" s="7">
        <v>3500</v>
      </c>
      <c r="D72" s="7"/>
      <c r="E72" s="7">
        <v>4000</v>
      </c>
      <c r="G72" s="8" t="str">
        <f t="shared" si="10"/>
        <v>Increased</v>
      </c>
      <c r="H72" s="9">
        <f t="shared" si="11"/>
        <v>500</v>
      </c>
    </row>
    <row r="73" spans="1:8" s="4" customFormat="1" ht="12.75" x14ac:dyDescent="0.2">
      <c r="B73" s="4" t="s">
        <v>54</v>
      </c>
      <c r="C73" s="7">
        <v>800</v>
      </c>
      <c r="D73" s="7"/>
      <c r="E73" s="7">
        <v>800</v>
      </c>
      <c r="G73" s="8" t="str">
        <f t="shared" si="10"/>
        <v>Decreased</v>
      </c>
      <c r="H73" s="9">
        <f t="shared" si="11"/>
        <v>0</v>
      </c>
    </row>
    <row r="74" spans="1:8" s="4" customFormat="1" ht="12.75" x14ac:dyDescent="0.2">
      <c r="B74" s="4" t="s">
        <v>55</v>
      </c>
      <c r="C74" s="7">
        <v>150</v>
      </c>
      <c r="D74" s="7"/>
      <c r="E74" s="7">
        <v>150</v>
      </c>
      <c r="G74" s="8" t="str">
        <f t="shared" si="10"/>
        <v>Decreased</v>
      </c>
      <c r="H74" s="9">
        <f t="shared" si="11"/>
        <v>0</v>
      </c>
    </row>
    <row r="75" spans="1:8" s="4" customFormat="1" ht="12.75" x14ac:dyDescent="0.2">
      <c r="B75" s="4" t="s">
        <v>56</v>
      </c>
      <c r="C75" s="7">
        <v>10000</v>
      </c>
      <c r="D75" s="7"/>
      <c r="E75" s="7">
        <v>10000</v>
      </c>
      <c r="G75" s="8" t="str">
        <f t="shared" si="10"/>
        <v>Decreased</v>
      </c>
      <c r="H75" s="9">
        <f t="shared" si="11"/>
        <v>0</v>
      </c>
    </row>
    <row r="76" spans="1:8" s="4" customFormat="1" ht="12.75" x14ac:dyDescent="0.2">
      <c r="B76" s="4" t="s">
        <v>57</v>
      </c>
      <c r="C76" s="7">
        <v>2000</v>
      </c>
      <c r="D76" s="7"/>
      <c r="E76" s="7">
        <v>2000</v>
      </c>
      <c r="G76" s="8" t="str">
        <f t="shared" si="10"/>
        <v>Decreased</v>
      </c>
      <c r="H76" s="9">
        <f t="shared" si="11"/>
        <v>0</v>
      </c>
    </row>
    <row r="77" spans="1:8" s="4" customFormat="1" ht="12.75" x14ac:dyDescent="0.2">
      <c r="B77" s="4" t="s">
        <v>58</v>
      </c>
      <c r="C77" s="7">
        <v>100</v>
      </c>
      <c r="D77" s="7"/>
      <c r="E77" s="7">
        <v>200</v>
      </c>
      <c r="G77" s="8" t="str">
        <f t="shared" si="10"/>
        <v>Increased</v>
      </c>
      <c r="H77" s="9">
        <f t="shared" si="11"/>
        <v>100</v>
      </c>
    </row>
    <row r="78" spans="1:8" s="4" customFormat="1" ht="12.75" x14ac:dyDescent="0.2">
      <c r="B78" s="4" t="s">
        <v>59</v>
      </c>
      <c r="C78" s="7">
        <v>200</v>
      </c>
      <c r="D78" s="7"/>
      <c r="E78" s="7">
        <v>200</v>
      </c>
      <c r="G78" s="8" t="str">
        <f t="shared" si="10"/>
        <v>Decreased</v>
      </c>
      <c r="H78" s="9">
        <f t="shared" si="11"/>
        <v>0</v>
      </c>
    </row>
    <row r="79" spans="1:8" s="4" customFormat="1" ht="12.75" x14ac:dyDescent="0.2">
      <c r="B79" s="4" t="s">
        <v>60</v>
      </c>
      <c r="C79" s="7">
        <v>200</v>
      </c>
      <c r="D79" s="7"/>
      <c r="E79" s="7">
        <v>200</v>
      </c>
      <c r="G79" s="8" t="str">
        <f t="shared" si="10"/>
        <v>Decreased</v>
      </c>
      <c r="H79" s="9">
        <f t="shared" si="11"/>
        <v>0</v>
      </c>
    </row>
    <row r="80" spans="1:8" s="4" customFormat="1" ht="12.75" x14ac:dyDescent="0.2">
      <c r="B80" s="4" t="s">
        <v>63</v>
      </c>
      <c r="C80" s="7">
        <v>30000</v>
      </c>
      <c r="D80" s="7"/>
      <c r="E80" s="7">
        <v>30000</v>
      </c>
      <c r="G80" s="8" t="str">
        <f t="shared" si="10"/>
        <v>Decreased</v>
      </c>
      <c r="H80" s="9">
        <f t="shared" si="11"/>
        <v>0</v>
      </c>
    </row>
    <row r="81" spans="1:8" s="4" customFormat="1" ht="12.75" x14ac:dyDescent="0.2">
      <c r="B81" s="4" t="s">
        <v>61</v>
      </c>
      <c r="C81" s="7">
        <v>750</v>
      </c>
      <c r="D81" s="7"/>
      <c r="E81" s="7">
        <v>750</v>
      </c>
      <c r="G81" s="8" t="str">
        <f t="shared" si="10"/>
        <v>Decreased</v>
      </c>
      <c r="H81" s="9">
        <f t="shared" si="11"/>
        <v>0</v>
      </c>
    </row>
    <row r="82" spans="1:8" s="4" customFormat="1" ht="12.75" x14ac:dyDescent="0.2">
      <c r="B82" s="4" t="s">
        <v>62</v>
      </c>
      <c r="C82" s="7">
        <v>1000</v>
      </c>
      <c r="D82" s="7"/>
      <c r="E82" s="7">
        <v>1000</v>
      </c>
      <c r="G82" s="8" t="str">
        <f t="shared" si="10"/>
        <v>Decreased</v>
      </c>
      <c r="H82" s="9">
        <f t="shared" si="11"/>
        <v>0</v>
      </c>
    </row>
    <row r="83" spans="1:8" s="4" customFormat="1" ht="12.75" x14ac:dyDescent="0.2">
      <c r="B83" s="4" t="s">
        <v>64</v>
      </c>
      <c r="C83" s="7">
        <v>6000</v>
      </c>
      <c r="D83" s="7"/>
      <c r="E83" s="7">
        <v>5000</v>
      </c>
      <c r="G83" s="8" t="str">
        <f t="shared" si="10"/>
        <v>Decreased</v>
      </c>
      <c r="H83" s="9">
        <f t="shared" si="11"/>
        <v>-1000</v>
      </c>
    </row>
    <row r="84" spans="1:8" s="4" customFormat="1" ht="12.75" x14ac:dyDescent="0.2">
      <c r="B84" s="4" t="s">
        <v>66</v>
      </c>
      <c r="C84" s="7">
        <v>250</v>
      </c>
      <c r="D84" s="7"/>
      <c r="E84" s="7">
        <v>250</v>
      </c>
      <c r="G84" s="8" t="str">
        <f t="shared" si="10"/>
        <v>Decreased</v>
      </c>
      <c r="H84" s="9">
        <f t="shared" si="11"/>
        <v>0</v>
      </c>
    </row>
    <row r="85" spans="1:8" s="4" customFormat="1" ht="12.75" x14ac:dyDescent="0.2">
      <c r="B85" s="4" t="s">
        <v>67</v>
      </c>
      <c r="C85" s="7">
        <v>200</v>
      </c>
      <c r="D85" s="7"/>
      <c r="E85" s="7">
        <v>200</v>
      </c>
      <c r="G85" s="8" t="str">
        <f t="shared" si="10"/>
        <v>Decreased</v>
      </c>
      <c r="H85" s="9">
        <f t="shared" si="11"/>
        <v>0</v>
      </c>
    </row>
    <row r="86" spans="1:8" s="4" customFormat="1" ht="12.75" x14ac:dyDescent="0.2">
      <c r="B86" s="4" t="s">
        <v>299</v>
      </c>
      <c r="C86" s="7">
        <v>50</v>
      </c>
      <c r="D86" s="7"/>
      <c r="E86" s="7">
        <v>50</v>
      </c>
      <c r="G86" s="8" t="str">
        <f t="shared" si="10"/>
        <v>Decreased</v>
      </c>
      <c r="H86" s="9">
        <f t="shared" si="11"/>
        <v>0</v>
      </c>
    </row>
    <row r="87" spans="1:8" s="4" customFormat="1" ht="6" customHeight="1" x14ac:dyDescent="0.2">
      <c r="C87" s="7"/>
      <c r="D87" s="7"/>
      <c r="E87" s="7"/>
      <c r="G87" s="8"/>
      <c r="H87" s="9"/>
    </row>
    <row r="88" spans="1:8" s="13" customFormat="1" x14ac:dyDescent="0.25">
      <c r="A88" s="13" t="s">
        <v>68</v>
      </c>
      <c r="C88" s="16"/>
      <c r="D88" s="34"/>
      <c r="E88" s="16"/>
      <c r="G88" s="8"/>
      <c r="H88" s="3"/>
    </row>
    <row r="89" spans="1:8" s="4" customFormat="1" ht="12.75" x14ac:dyDescent="0.2">
      <c r="C89" s="7"/>
      <c r="D89" s="7"/>
      <c r="E89" s="7"/>
      <c r="G89" s="8"/>
      <c r="H89" s="9"/>
    </row>
    <row r="90" spans="1:8" s="4" customFormat="1" ht="12.75" x14ac:dyDescent="0.2">
      <c r="B90" s="4" t="s">
        <v>70</v>
      </c>
      <c r="C90" s="7">
        <v>3000</v>
      </c>
      <c r="D90" s="7"/>
      <c r="E90" s="7">
        <v>3000</v>
      </c>
      <c r="G90" s="8" t="str">
        <f t="shared" ref="G90" si="12">IF(C90&lt;E90,"Increased","Decreased")</f>
        <v>Decreased</v>
      </c>
      <c r="H90" s="9">
        <f>E90-C90</f>
        <v>0</v>
      </c>
    </row>
    <row r="91" spans="1:8" s="4" customFormat="1" ht="12.75" x14ac:dyDescent="0.2">
      <c r="C91" s="7"/>
      <c r="D91" s="7"/>
      <c r="E91" s="7"/>
      <c r="G91" s="8"/>
      <c r="H91" s="9"/>
    </row>
    <row r="92" spans="1:8" s="4" customFormat="1" ht="12.75" x14ac:dyDescent="0.2">
      <c r="B92" s="4" t="s">
        <v>71</v>
      </c>
      <c r="C92" s="7">
        <v>3000</v>
      </c>
      <c r="D92" s="7"/>
      <c r="E92" s="7">
        <v>3000</v>
      </c>
      <c r="G92" s="8" t="str">
        <f>IF(C92&lt;E92,"Increased","Decreased")</f>
        <v>Decreased</v>
      </c>
      <c r="H92" s="9">
        <f>E92-C92</f>
        <v>0</v>
      </c>
    </row>
    <row r="93" spans="1:8" s="4" customFormat="1" ht="12.75" x14ac:dyDescent="0.2">
      <c r="C93" s="7"/>
      <c r="D93" s="7"/>
      <c r="E93" s="7"/>
      <c r="G93" s="8"/>
      <c r="H93" s="9"/>
    </row>
    <row r="94" spans="1:8" s="4" customFormat="1" ht="12.75" x14ac:dyDescent="0.2">
      <c r="B94" s="4" t="s">
        <v>72</v>
      </c>
      <c r="C94" s="7">
        <v>500</v>
      </c>
      <c r="D94" s="7"/>
      <c r="E94" s="7">
        <v>500</v>
      </c>
      <c r="G94" s="8" t="str">
        <f>IF(C94&lt;E94,"Increased","Decreased")</f>
        <v>Decreased</v>
      </c>
      <c r="H94" s="9">
        <f>E94-C94</f>
        <v>0</v>
      </c>
    </row>
    <row r="95" spans="1:8" s="4" customFormat="1" ht="12.75" x14ac:dyDescent="0.2">
      <c r="C95" s="7"/>
      <c r="D95" s="7"/>
      <c r="E95" s="7"/>
      <c r="G95" s="8"/>
      <c r="H95" s="9"/>
    </row>
    <row r="96" spans="1:8" s="4" customFormat="1" ht="12.75" x14ac:dyDescent="0.2">
      <c r="B96" s="4" t="s">
        <v>73</v>
      </c>
      <c r="C96" s="7">
        <v>1750</v>
      </c>
      <c r="D96" s="7"/>
      <c r="E96" s="7">
        <v>5000</v>
      </c>
      <c r="G96" s="8" t="str">
        <f>IF(C96&lt;E96,"Increased","Decreased")</f>
        <v>Increased</v>
      </c>
      <c r="H96" s="9">
        <f>E96-C96</f>
        <v>3250</v>
      </c>
    </row>
    <row r="97" spans="1:8" s="4" customFormat="1" ht="12.75" x14ac:dyDescent="0.2">
      <c r="C97" s="7"/>
      <c r="D97" s="7"/>
      <c r="E97" s="7"/>
      <c r="G97" s="8"/>
      <c r="H97" s="9"/>
    </row>
    <row r="98" spans="1:8" s="4" customFormat="1" ht="12.75" x14ac:dyDescent="0.2">
      <c r="B98" s="4" t="s">
        <v>74</v>
      </c>
      <c r="C98" s="7">
        <f>C15*0.08</f>
        <v>75502.400000000009</v>
      </c>
      <c r="D98" s="7"/>
      <c r="E98" s="7">
        <f>E15*0.08</f>
        <v>72349.36</v>
      </c>
      <c r="G98" s="8" t="str">
        <f>IF(C98&lt;E98,"Increased","Decreased")</f>
        <v>Decreased</v>
      </c>
      <c r="H98" s="9">
        <f>E98-C98</f>
        <v>-3153.0400000000081</v>
      </c>
    </row>
    <row r="99" spans="1:8" s="4" customFormat="1" ht="12.75" x14ac:dyDescent="0.2">
      <c r="C99" s="7"/>
      <c r="D99" s="7"/>
      <c r="E99" s="7"/>
      <c r="G99" s="8"/>
      <c r="H99" s="9"/>
    </row>
    <row r="100" spans="1:8" s="4" customFormat="1" ht="12.75" x14ac:dyDescent="0.2">
      <c r="B100" s="4" t="s">
        <v>75</v>
      </c>
      <c r="C100" s="7">
        <v>38333</v>
      </c>
      <c r="D100" s="7"/>
      <c r="E100" s="7">
        <v>48533</v>
      </c>
      <c r="G100" s="8" t="str">
        <f>IF(C100&lt;E100,"Increased","Decreased")</f>
        <v>Increased</v>
      </c>
      <c r="H100" s="9">
        <f>E100-C100</f>
        <v>10200</v>
      </c>
    </row>
    <row r="101" spans="1:8" s="4" customFormat="1" ht="12.75" x14ac:dyDescent="0.2">
      <c r="C101" s="7"/>
      <c r="D101" s="7"/>
      <c r="E101" s="7"/>
      <c r="G101" s="8"/>
      <c r="H101" s="9"/>
    </row>
    <row r="102" spans="1:8" s="4" customFormat="1" ht="12.75" x14ac:dyDescent="0.2">
      <c r="C102" s="7"/>
      <c r="D102" s="7"/>
      <c r="E102" s="7"/>
      <c r="G102" s="8"/>
      <c r="H102" s="9"/>
    </row>
    <row r="103" spans="1:8" s="19" customFormat="1" x14ac:dyDescent="0.25">
      <c r="A103" s="18" t="s">
        <v>77</v>
      </c>
      <c r="B103" s="18"/>
      <c r="C103" s="2">
        <f>SUM(C60:C102)</f>
        <v>1158815.3999999999</v>
      </c>
      <c r="D103" s="33"/>
      <c r="E103" s="2">
        <f>SUM(E60:E102)</f>
        <v>1128549.3600000001</v>
      </c>
      <c r="G103" s="8" t="str">
        <f>IF(C103&lt;E103,"Increased","Decreased")</f>
        <v>Decreased</v>
      </c>
      <c r="H103" s="3">
        <f>E103-C103</f>
        <v>-30266.039999999804</v>
      </c>
    </row>
    <row r="104" spans="1:8" x14ac:dyDescent="0.25">
      <c r="G104" s="8"/>
    </row>
    <row r="105" spans="1:8" x14ac:dyDescent="0.25">
      <c r="G105" s="8"/>
    </row>
    <row r="106" spans="1:8" x14ac:dyDescent="0.25">
      <c r="G106" s="8"/>
    </row>
    <row r="107" spans="1:8" x14ac:dyDescent="0.25">
      <c r="G107" s="8"/>
    </row>
    <row r="108" spans="1:8" x14ac:dyDescent="0.25">
      <c r="G108" s="8"/>
    </row>
    <row r="109" spans="1:8" ht="13.5" customHeight="1" x14ac:dyDescent="0.25">
      <c r="G109" s="8"/>
    </row>
    <row r="110" spans="1:8" ht="18.75" x14ac:dyDescent="0.3">
      <c r="A110" s="14" t="s">
        <v>316</v>
      </c>
    </row>
    <row r="111" spans="1:8" s="4" customFormat="1" ht="6" customHeight="1" x14ac:dyDescent="0.2">
      <c r="A111" s="15"/>
      <c r="C111" s="7"/>
      <c r="D111" s="31"/>
      <c r="E111" s="7"/>
      <c r="H111" s="9"/>
    </row>
    <row r="112" spans="1:8" s="5" customFormat="1" x14ac:dyDescent="0.25">
      <c r="C112" s="6" t="s">
        <v>4</v>
      </c>
      <c r="D112" s="32"/>
      <c r="E112" s="66">
        <v>0.9375</v>
      </c>
      <c r="G112" s="5" t="s">
        <v>5</v>
      </c>
      <c r="H112" s="56" t="s">
        <v>6</v>
      </c>
    </row>
    <row r="113" spans="1:8" s="13" customFormat="1" x14ac:dyDescent="0.25">
      <c r="B113" s="13" t="s">
        <v>79</v>
      </c>
      <c r="C113" s="16"/>
      <c r="D113" s="34"/>
      <c r="E113" s="16"/>
      <c r="G113" s="20"/>
      <c r="H113" s="3"/>
    </row>
    <row r="114" spans="1:8" s="13" customFormat="1" x14ac:dyDescent="0.25">
      <c r="C114" s="16"/>
      <c r="D114" s="34"/>
      <c r="E114" s="16"/>
      <c r="G114" s="20"/>
      <c r="H114" s="3"/>
    </row>
    <row r="115" spans="1:8" s="13" customFormat="1" ht="12" customHeight="1" x14ac:dyDescent="0.25">
      <c r="A115" s="13" t="s">
        <v>80</v>
      </c>
      <c r="D115" s="34"/>
      <c r="F115" s="20"/>
      <c r="G115" s="17"/>
      <c r="H115" s="1"/>
    </row>
    <row r="116" spans="1:8" s="4" customFormat="1" ht="12.75" x14ac:dyDescent="0.2">
      <c r="B116" s="4" t="s">
        <v>81</v>
      </c>
      <c r="C116" s="7">
        <v>1000</v>
      </c>
      <c r="D116" s="7"/>
      <c r="E116" s="7">
        <v>1000</v>
      </c>
      <c r="G116" s="8" t="str">
        <f t="shared" ref="G116:G133" si="13">IF(C116&lt;E116,"Increased","Decreased")</f>
        <v>Decreased</v>
      </c>
      <c r="H116" s="9">
        <f t="shared" ref="H116:H133" si="14">E116-C116</f>
        <v>0</v>
      </c>
    </row>
    <row r="117" spans="1:8" s="4" customFormat="1" ht="12.75" x14ac:dyDescent="0.2">
      <c r="B117" s="4" t="s">
        <v>82</v>
      </c>
      <c r="C117" s="7">
        <f>'Bdg14-15'!F121</f>
        <v>10000</v>
      </c>
      <c r="D117" s="7"/>
      <c r="E117" s="7">
        <v>10000</v>
      </c>
      <c r="G117" s="8" t="str">
        <f t="shared" si="13"/>
        <v>Decreased</v>
      </c>
      <c r="H117" s="9">
        <f t="shared" si="14"/>
        <v>0</v>
      </c>
    </row>
    <row r="118" spans="1:8" s="4" customFormat="1" ht="12.75" x14ac:dyDescent="0.2">
      <c r="B118" s="4" t="s">
        <v>83</v>
      </c>
      <c r="C118" s="7">
        <f>'Bdg14-15'!F122</f>
        <v>10000</v>
      </c>
      <c r="D118" s="7"/>
      <c r="E118" s="7">
        <v>10000</v>
      </c>
      <c r="G118" s="8" t="str">
        <f t="shared" si="13"/>
        <v>Decreased</v>
      </c>
      <c r="H118" s="9">
        <f t="shared" si="14"/>
        <v>0</v>
      </c>
    </row>
    <row r="119" spans="1:8" s="4" customFormat="1" ht="12.75" x14ac:dyDescent="0.2">
      <c r="B119" s="4" t="s">
        <v>84</v>
      </c>
      <c r="C119" s="7">
        <f>'Bdg14-15'!F123</f>
        <v>500</v>
      </c>
      <c r="D119" s="7"/>
      <c r="E119" s="7">
        <v>500</v>
      </c>
      <c r="G119" s="8" t="str">
        <f t="shared" si="13"/>
        <v>Decreased</v>
      </c>
      <c r="H119" s="9">
        <f t="shared" si="14"/>
        <v>0</v>
      </c>
    </row>
    <row r="120" spans="1:8" s="4" customFormat="1" ht="12.75" x14ac:dyDescent="0.2">
      <c r="B120" s="4" t="s">
        <v>85</v>
      </c>
      <c r="C120" s="7">
        <f>'Bdg14-15'!F124</f>
        <v>1000</v>
      </c>
      <c r="D120" s="7"/>
      <c r="E120" s="7">
        <v>1000</v>
      </c>
      <c r="G120" s="8" t="str">
        <f t="shared" si="13"/>
        <v>Decreased</v>
      </c>
      <c r="H120" s="9">
        <f t="shared" si="14"/>
        <v>0</v>
      </c>
    </row>
    <row r="121" spans="1:8" s="4" customFormat="1" ht="12.75" x14ac:dyDescent="0.2">
      <c r="B121" s="4" t="s">
        <v>86</v>
      </c>
      <c r="C121" s="7">
        <f>'Bdg14-15'!F125</f>
        <v>1000</v>
      </c>
      <c r="D121" s="7"/>
      <c r="E121" s="7">
        <v>1000</v>
      </c>
      <c r="G121" s="8" t="str">
        <f t="shared" si="13"/>
        <v>Decreased</v>
      </c>
      <c r="H121" s="9">
        <f t="shared" si="14"/>
        <v>0</v>
      </c>
    </row>
    <row r="122" spans="1:8" s="4" customFormat="1" ht="12.75" x14ac:dyDescent="0.2">
      <c r="B122" s="4" t="s">
        <v>87</v>
      </c>
      <c r="C122" s="7">
        <f>'Bdg14-15'!F126</f>
        <v>2500</v>
      </c>
      <c r="D122" s="7"/>
      <c r="E122" s="7">
        <v>2500</v>
      </c>
      <c r="G122" s="8" t="str">
        <f t="shared" si="13"/>
        <v>Decreased</v>
      </c>
      <c r="H122" s="9">
        <f t="shared" si="14"/>
        <v>0</v>
      </c>
    </row>
    <row r="123" spans="1:8" s="4" customFormat="1" ht="12.75" x14ac:dyDescent="0.2">
      <c r="B123" s="4" t="s">
        <v>88</v>
      </c>
      <c r="C123" s="7">
        <f>'Bdg14-15'!F127</f>
        <v>2500</v>
      </c>
      <c r="D123" s="7"/>
      <c r="E123" s="7">
        <v>2500</v>
      </c>
      <c r="G123" s="8" t="str">
        <f t="shared" si="13"/>
        <v>Decreased</v>
      </c>
      <c r="H123" s="9">
        <f t="shared" si="14"/>
        <v>0</v>
      </c>
    </row>
    <row r="124" spans="1:8" s="4" customFormat="1" ht="12.75" x14ac:dyDescent="0.2">
      <c r="B124" s="4" t="s">
        <v>89</v>
      </c>
      <c r="C124" s="7">
        <f>'Bdg14-15'!F128</f>
        <v>1000</v>
      </c>
      <c r="D124" s="7"/>
      <c r="E124" s="7">
        <v>1000</v>
      </c>
      <c r="G124" s="8" t="str">
        <f t="shared" si="13"/>
        <v>Decreased</v>
      </c>
      <c r="H124" s="9">
        <f t="shared" si="14"/>
        <v>0</v>
      </c>
    </row>
    <row r="125" spans="1:8" s="4" customFormat="1" ht="12.75" x14ac:dyDescent="0.2">
      <c r="B125" s="4" t="s">
        <v>90</v>
      </c>
      <c r="C125" s="7">
        <v>6000</v>
      </c>
      <c r="D125" s="7"/>
      <c r="E125" s="7">
        <v>6000</v>
      </c>
      <c r="G125" s="8" t="str">
        <f t="shared" si="13"/>
        <v>Decreased</v>
      </c>
      <c r="H125" s="9">
        <f t="shared" si="14"/>
        <v>0</v>
      </c>
    </row>
    <row r="126" spans="1:8" s="4" customFormat="1" ht="12.75" x14ac:dyDescent="0.2">
      <c r="B126" s="4" t="s">
        <v>91</v>
      </c>
      <c r="C126" s="7">
        <f>'Bdg14-15'!F130</f>
        <v>1000</v>
      </c>
      <c r="D126" s="7"/>
      <c r="E126" s="7">
        <v>1000</v>
      </c>
      <c r="G126" s="8" t="str">
        <f t="shared" si="13"/>
        <v>Decreased</v>
      </c>
      <c r="H126" s="9">
        <f t="shared" si="14"/>
        <v>0</v>
      </c>
    </row>
    <row r="127" spans="1:8" s="4" customFormat="1" ht="12.75" x14ac:dyDescent="0.2">
      <c r="B127" s="4" t="s">
        <v>92</v>
      </c>
      <c r="C127" s="7">
        <f>'Bdg14-15'!F131</f>
        <v>100</v>
      </c>
      <c r="D127" s="7"/>
      <c r="E127" s="7">
        <v>100</v>
      </c>
      <c r="G127" s="8" t="str">
        <f t="shared" si="13"/>
        <v>Decreased</v>
      </c>
      <c r="H127" s="9">
        <f t="shared" si="14"/>
        <v>0</v>
      </c>
    </row>
    <row r="128" spans="1:8" s="4" customFormat="1" ht="12.75" x14ac:dyDescent="0.2">
      <c r="B128" s="4" t="s">
        <v>93</v>
      </c>
      <c r="C128" s="7">
        <f>'Bdg14-15'!F132</f>
        <v>1000</v>
      </c>
      <c r="D128" s="7"/>
      <c r="E128" s="7">
        <v>1000</v>
      </c>
      <c r="G128" s="8" t="str">
        <f t="shared" si="13"/>
        <v>Decreased</v>
      </c>
      <c r="H128" s="9">
        <f t="shared" si="14"/>
        <v>0</v>
      </c>
    </row>
    <row r="129" spans="1:8" s="4" customFormat="1" ht="12.75" x14ac:dyDescent="0.2">
      <c r="B129" s="4" t="s">
        <v>94</v>
      </c>
      <c r="C129" s="7">
        <f>'Bdg14-15'!F133</f>
        <v>0</v>
      </c>
      <c r="D129" s="7"/>
      <c r="E129" s="7"/>
      <c r="G129" s="8" t="str">
        <f t="shared" si="13"/>
        <v>Decreased</v>
      </c>
      <c r="H129" s="9">
        <f t="shared" si="14"/>
        <v>0</v>
      </c>
    </row>
    <row r="130" spans="1:8" s="4" customFormat="1" ht="12.75" x14ac:dyDescent="0.2">
      <c r="B130" s="4" t="s">
        <v>95</v>
      </c>
      <c r="C130" s="7">
        <f>'Bdg14-15'!F134</f>
        <v>1000</v>
      </c>
      <c r="D130" s="7"/>
      <c r="E130" s="7">
        <v>1000</v>
      </c>
      <c r="G130" s="8" t="str">
        <f t="shared" si="13"/>
        <v>Decreased</v>
      </c>
      <c r="H130" s="9">
        <f t="shared" si="14"/>
        <v>0</v>
      </c>
    </row>
    <row r="131" spans="1:8" s="4" customFormat="1" ht="12.75" x14ac:dyDescent="0.2">
      <c r="B131" s="4" t="s">
        <v>96</v>
      </c>
      <c r="C131" s="7">
        <f>'Bdg14-15'!F135</f>
        <v>1000</v>
      </c>
      <c r="D131" s="7"/>
      <c r="E131" s="7">
        <v>1000</v>
      </c>
      <c r="G131" s="8" t="str">
        <f t="shared" si="13"/>
        <v>Decreased</v>
      </c>
      <c r="H131" s="9">
        <f t="shared" si="14"/>
        <v>0</v>
      </c>
    </row>
    <row r="132" spans="1:8" s="4" customFormat="1" ht="12.75" x14ac:dyDescent="0.2">
      <c r="B132" s="4" t="s">
        <v>293</v>
      </c>
      <c r="C132" s="7">
        <f>'Bdg14-15'!F136</f>
        <v>200</v>
      </c>
      <c r="D132" s="7"/>
      <c r="E132" s="7">
        <v>200</v>
      </c>
      <c r="G132" s="8" t="str">
        <f t="shared" si="13"/>
        <v>Decreased</v>
      </c>
      <c r="H132" s="9">
        <f t="shared" si="14"/>
        <v>0</v>
      </c>
    </row>
    <row r="133" spans="1:8" s="18" customFormat="1" x14ac:dyDescent="0.25">
      <c r="A133" s="18" t="s">
        <v>97</v>
      </c>
      <c r="C133" s="2">
        <f>SUM(C116:C132)</f>
        <v>39800</v>
      </c>
      <c r="D133" s="35"/>
      <c r="E133" s="2">
        <f>SUM(E116:E132)</f>
        <v>39800</v>
      </c>
      <c r="G133" s="8" t="str">
        <f t="shared" si="13"/>
        <v>Decreased</v>
      </c>
      <c r="H133" s="3">
        <f t="shared" si="14"/>
        <v>0</v>
      </c>
    </row>
    <row r="134" spans="1:8" s="18" customFormat="1" ht="7.5" customHeight="1" x14ac:dyDescent="0.25">
      <c r="C134" s="2"/>
      <c r="D134" s="35"/>
      <c r="E134" s="2"/>
      <c r="G134" s="8"/>
      <c r="H134" s="3"/>
    </row>
    <row r="135" spans="1:8" s="13" customFormat="1" x14ac:dyDescent="0.25">
      <c r="A135" s="13" t="s">
        <v>98</v>
      </c>
      <c r="C135" s="16"/>
      <c r="D135" s="34"/>
      <c r="E135" s="16"/>
      <c r="H135" s="3"/>
    </row>
    <row r="136" spans="1:8" s="4" customFormat="1" ht="12.75" x14ac:dyDescent="0.2">
      <c r="B136" s="4" t="s">
        <v>99</v>
      </c>
      <c r="C136" s="7">
        <v>10437.81</v>
      </c>
      <c r="D136" s="7"/>
      <c r="E136" s="7">
        <v>10178.51</v>
      </c>
      <c r="G136" s="8" t="str">
        <f>IF(C136&lt;E136,"Increased","Decreased")</f>
        <v>Decreased</v>
      </c>
      <c r="H136" s="9">
        <f>E136-C136</f>
        <v>-259.29999999999927</v>
      </c>
    </row>
    <row r="137" spans="1:8" s="4" customFormat="1" ht="12.75" x14ac:dyDescent="0.2">
      <c r="B137" s="4" t="s">
        <v>100</v>
      </c>
      <c r="C137" s="7">
        <f>'Bdg14-15'!F141</f>
        <v>20000</v>
      </c>
      <c r="D137" s="7"/>
      <c r="E137" s="7">
        <v>20000</v>
      </c>
      <c r="G137" s="8" t="str">
        <f>IF(C137&lt;E137,"Increased","Decreased")</f>
        <v>Decreased</v>
      </c>
      <c r="H137" s="9">
        <f>E137-C137</f>
        <v>0</v>
      </c>
    </row>
    <row r="138" spans="1:8" s="18" customFormat="1" x14ac:dyDescent="0.25">
      <c r="A138" s="18" t="s">
        <v>101</v>
      </c>
      <c r="C138" s="2">
        <f>C137+C136</f>
        <v>30437.809999999998</v>
      </c>
      <c r="D138" s="35"/>
      <c r="E138" s="2">
        <f>E137+E136</f>
        <v>30178.510000000002</v>
      </c>
      <c r="G138" s="8" t="str">
        <f>IF(C138&lt;E138,"Increased","Decreased")</f>
        <v>Decreased</v>
      </c>
      <c r="H138" s="3">
        <f>E138-C138</f>
        <v>-259.29999999999563</v>
      </c>
    </row>
    <row r="139" spans="1:8" s="13" customFormat="1" x14ac:dyDescent="0.25">
      <c r="A139" s="13" t="s">
        <v>102</v>
      </c>
      <c r="C139" s="16"/>
      <c r="D139" s="34"/>
      <c r="E139" s="16"/>
      <c r="H139" s="3"/>
    </row>
    <row r="140" spans="1:8" s="4" customFormat="1" ht="12.75" x14ac:dyDescent="0.2">
      <c r="B140" s="4" t="s">
        <v>103</v>
      </c>
      <c r="C140" s="7">
        <f>'Bdg14-15'!F145</f>
        <v>3500</v>
      </c>
      <c r="D140" s="7"/>
      <c r="E140" s="7">
        <v>3500</v>
      </c>
      <c r="G140" s="8" t="str">
        <f>IF(C140&lt;E140,"Increased","Decreased")</f>
        <v>Decreased</v>
      </c>
      <c r="H140" s="9">
        <f>E140-C140</f>
        <v>0</v>
      </c>
    </row>
    <row r="141" spans="1:8" s="4" customFormat="1" ht="12.75" x14ac:dyDescent="0.2">
      <c r="B141" s="4" t="s">
        <v>104</v>
      </c>
      <c r="C141" s="7">
        <f>'Bdg14-15'!F146</f>
        <v>6000</v>
      </c>
      <c r="D141" s="7"/>
      <c r="E141" s="7">
        <v>6000</v>
      </c>
      <c r="G141" s="8" t="str">
        <f>IF(C141&lt;E141,"Increased","Decreased")</f>
        <v>Decreased</v>
      </c>
      <c r="H141" s="9">
        <f>E141-C141</f>
        <v>0</v>
      </c>
    </row>
    <row r="142" spans="1:8" s="18" customFormat="1" x14ac:dyDescent="0.25">
      <c r="A142" s="18" t="s">
        <v>105</v>
      </c>
      <c r="C142" s="2">
        <f>C140+C141</f>
        <v>9500</v>
      </c>
      <c r="D142" s="35"/>
      <c r="E142" s="2">
        <f>E140+E141</f>
        <v>9500</v>
      </c>
      <c r="G142" s="8" t="str">
        <f>IF(C142&lt;E142,"Increased","Decreased")</f>
        <v>Decreased</v>
      </c>
      <c r="H142" s="3">
        <f>E142-C142</f>
        <v>0</v>
      </c>
    </row>
    <row r="143" spans="1:8" s="18" customFormat="1" ht="6" customHeight="1" x14ac:dyDescent="0.25">
      <c r="C143" s="2"/>
      <c r="D143" s="35"/>
      <c r="E143" s="2"/>
      <c r="G143" s="8"/>
      <c r="H143" s="3"/>
    </row>
    <row r="144" spans="1:8" s="13" customFormat="1" x14ac:dyDescent="0.25">
      <c r="A144" s="13" t="s">
        <v>68</v>
      </c>
      <c r="C144" s="16"/>
      <c r="D144" s="34"/>
      <c r="E144" s="16"/>
      <c r="H144" s="3"/>
    </row>
    <row r="145" spans="2:8" s="4" customFormat="1" ht="12.75" x14ac:dyDescent="0.2">
      <c r="B145" s="4" t="s">
        <v>106</v>
      </c>
      <c r="C145" s="7">
        <f>'Bdg14-15'!F150</f>
        <v>30000</v>
      </c>
      <c r="D145" s="7"/>
      <c r="E145" s="7">
        <v>30000</v>
      </c>
      <c r="G145" s="8" t="str">
        <f t="shared" ref="G145:G162" si="15">IF(C145&lt;E145,"Increased","Decreased")</f>
        <v>Decreased</v>
      </c>
      <c r="H145" s="9">
        <f t="shared" ref="H145:H162" si="16">E145-C145</f>
        <v>0</v>
      </c>
    </row>
    <row r="146" spans="2:8" s="4" customFormat="1" ht="12.75" x14ac:dyDescent="0.2">
      <c r="B146" s="4" t="s">
        <v>107</v>
      </c>
      <c r="C146" s="7">
        <v>4000</v>
      </c>
      <c r="D146" s="7"/>
      <c r="E146" s="7">
        <v>2000</v>
      </c>
      <c r="G146" s="8" t="str">
        <f t="shared" si="15"/>
        <v>Decreased</v>
      </c>
      <c r="H146" s="9">
        <f t="shared" si="16"/>
        <v>-2000</v>
      </c>
    </row>
    <row r="147" spans="2:8" s="4" customFormat="1" ht="12.75" x14ac:dyDescent="0.2">
      <c r="B147" s="4" t="s">
        <v>108</v>
      </c>
      <c r="C147" s="7">
        <f>'Bdg14-15'!F152</f>
        <v>3000</v>
      </c>
      <c r="D147" s="7"/>
      <c r="E147" s="7">
        <v>3500</v>
      </c>
      <c r="G147" s="8" t="str">
        <f t="shared" si="15"/>
        <v>Increased</v>
      </c>
      <c r="H147" s="9">
        <f t="shared" si="16"/>
        <v>500</v>
      </c>
    </row>
    <row r="148" spans="2:8" s="4" customFormat="1" ht="12.75" x14ac:dyDescent="0.2">
      <c r="B148" s="4" t="s">
        <v>109</v>
      </c>
      <c r="C148" s="7">
        <f>'Bdg14-15'!F153</f>
        <v>2250</v>
      </c>
      <c r="D148" s="7"/>
      <c r="E148" s="7">
        <v>2250</v>
      </c>
      <c r="G148" s="8" t="str">
        <f t="shared" si="15"/>
        <v>Decreased</v>
      </c>
      <c r="H148" s="9">
        <f t="shared" si="16"/>
        <v>0</v>
      </c>
    </row>
    <row r="149" spans="2:8" s="4" customFormat="1" ht="12.75" x14ac:dyDescent="0.2">
      <c r="B149" s="4" t="s">
        <v>110</v>
      </c>
      <c r="C149" s="7">
        <f>'Bdg14-15'!F154</f>
        <v>2000</v>
      </c>
      <c r="D149" s="7"/>
      <c r="E149" s="7">
        <v>2000</v>
      </c>
      <c r="G149" s="8" t="str">
        <f t="shared" si="15"/>
        <v>Decreased</v>
      </c>
      <c r="H149" s="9">
        <f t="shared" si="16"/>
        <v>0</v>
      </c>
    </row>
    <row r="150" spans="2:8" s="4" customFormat="1" ht="12.75" x14ac:dyDescent="0.2">
      <c r="B150" s="4" t="s">
        <v>111</v>
      </c>
      <c r="C150" s="7">
        <f>'Bdg14-15'!F155</f>
        <v>75502.400000000009</v>
      </c>
      <c r="D150" s="7"/>
      <c r="E150" s="7">
        <f>E98</f>
        <v>72349.36</v>
      </c>
      <c r="G150" s="8" t="str">
        <f t="shared" si="15"/>
        <v>Decreased</v>
      </c>
      <c r="H150" s="9">
        <f t="shared" si="16"/>
        <v>-3153.0400000000081</v>
      </c>
    </row>
    <row r="151" spans="2:8" s="4" customFormat="1" ht="12.75" x14ac:dyDescent="0.2">
      <c r="B151" s="4" t="s">
        <v>112</v>
      </c>
      <c r="C151" s="7">
        <v>250</v>
      </c>
      <c r="D151" s="7"/>
      <c r="E151" s="7">
        <v>10000</v>
      </c>
      <c r="G151" s="8" t="str">
        <f t="shared" si="15"/>
        <v>Increased</v>
      </c>
      <c r="H151" s="9">
        <f t="shared" si="16"/>
        <v>9750</v>
      </c>
    </row>
    <row r="152" spans="2:8" s="4" customFormat="1" ht="12.75" x14ac:dyDescent="0.2">
      <c r="B152" s="4" t="s">
        <v>113</v>
      </c>
      <c r="C152" s="7">
        <f>'Bdg14-15'!F157</f>
        <v>10000</v>
      </c>
      <c r="D152" s="7"/>
      <c r="E152" s="7">
        <v>10000</v>
      </c>
      <c r="G152" s="8" t="str">
        <f t="shared" si="15"/>
        <v>Decreased</v>
      </c>
      <c r="H152" s="9">
        <f t="shared" si="16"/>
        <v>0</v>
      </c>
    </row>
    <row r="153" spans="2:8" s="4" customFormat="1" ht="12.75" x14ac:dyDescent="0.2">
      <c r="B153" s="4" t="s">
        <v>114</v>
      </c>
      <c r="C153" s="7">
        <f>'Bdg14-15'!F158</f>
        <v>5000</v>
      </c>
      <c r="D153" s="7"/>
      <c r="E153" s="7">
        <v>6000</v>
      </c>
      <c r="G153" s="8" t="str">
        <f t="shared" si="15"/>
        <v>Increased</v>
      </c>
      <c r="H153" s="9">
        <f t="shared" si="16"/>
        <v>1000</v>
      </c>
    </row>
    <row r="154" spans="2:8" s="4" customFormat="1" ht="12.75" x14ac:dyDescent="0.2">
      <c r="B154" s="4" t="s">
        <v>115</v>
      </c>
      <c r="C154" s="7">
        <f>'Bdg14-15'!F159</f>
        <v>7500</v>
      </c>
      <c r="D154" s="7"/>
      <c r="E154" s="7">
        <v>7500</v>
      </c>
      <c r="G154" s="8" t="str">
        <f t="shared" si="15"/>
        <v>Decreased</v>
      </c>
      <c r="H154" s="9">
        <f t="shared" si="16"/>
        <v>0</v>
      </c>
    </row>
    <row r="155" spans="2:8" s="4" customFormat="1" ht="12.75" x14ac:dyDescent="0.2">
      <c r="B155" s="4" t="s">
        <v>116</v>
      </c>
      <c r="C155" s="7">
        <f>'Bdg14-15'!F160</f>
        <v>1500</v>
      </c>
      <c r="D155" s="7"/>
      <c r="E155" s="7">
        <v>1000</v>
      </c>
      <c r="G155" s="8" t="str">
        <f t="shared" si="15"/>
        <v>Decreased</v>
      </c>
      <c r="H155" s="9">
        <f t="shared" si="16"/>
        <v>-500</v>
      </c>
    </row>
    <row r="156" spans="2:8" s="4" customFormat="1" ht="12.75" x14ac:dyDescent="0.2">
      <c r="B156" s="4" t="s">
        <v>117</v>
      </c>
      <c r="C156" s="7">
        <f>'Bdg14-15'!F161</f>
        <v>500</v>
      </c>
      <c r="D156" s="7"/>
      <c r="E156" s="7">
        <v>4500</v>
      </c>
      <c r="G156" s="8" t="str">
        <f t="shared" si="15"/>
        <v>Increased</v>
      </c>
      <c r="H156" s="9">
        <f t="shared" si="16"/>
        <v>4000</v>
      </c>
    </row>
    <row r="157" spans="2:8" s="4" customFormat="1" ht="12.75" x14ac:dyDescent="0.2">
      <c r="B157" s="4" t="s">
        <v>118</v>
      </c>
      <c r="C157" s="7">
        <f>'Bdg14-15'!F162</f>
        <v>15000</v>
      </c>
      <c r="D157" s="7"/>
      <c r="E157" s="7">
        <v>12500</v>
      </c>
      <c r="G157" s="8" t="str">
        <f t="shared" si="15"/>
        <v>Decreased</v>
      </c>
      <c r="H157" s="9">
        <f t="shared" si="16"/>
        <v>-2500</v>
      </c>
    </row>
    <row r="158" spans="2:8" s="4" customFormat="1" ht="12.75" x14ac:dyDescent="0.2">
      <c r="B158" s="4" t="s">
        <v>119</v>
      </c>
      <c r="C158" s="7">
        <f>'Bdg14-15'!F163</f>
        <v>15000</v>
      </c>
      <c r="D158" s="7"/>
      <c r="E158" s="7">
        <v>25000</v>
      </c>
      <c r="G158" s="8" t="str">
        <f t="shared" si="15"/>
        <v>Increased</v>
      </c>
      <c r="H158" s="9">
        <f t="shared" si="16"/>
        <v>10000</v>
      </c>
    </row>
    <row r="159" spans="2:8" s="4" customFormat="1" ht="12.75" x14ac:dyDescent="0.2">
      <c r="B159" s="4" t="s">
        <v>120</v>
      </c>
      <c r="C159" s="7">
        <f>'Bdg14-15'!F164</f>
        <v>25000</v>
      </c>
      <c r="D159" s="7"/>
      <c r="E159" s="7">
        <v>0</v>
      </c>
      <c r="G159" s="8" t="str">
        <f t="shared" si="15"/>
        <v>Decreased</v>
      </c>
      <c r="H159" s="9">
        <f t="shared" si="16"/>
        <v>-25000</v>
      </c>
    </row>
    <row r="160" spans="2:8" s="4" customFormat="1" ht="12.75" x14ac:dyDescent="0.2">
      <c r="B160" s="68" t="s">
        <v>310</v>
      </c>
      <c r="C160" s="7">
        <f>'Bdg14-15'!F165</f>
        <v>118193.52</v>
      </c>
      <c r="D160" s="7"/>
      <c r="E160" s="7">
        <f>(17*595.66)*12</f>
        <v>121514.63999999998</v>
      </c>
      <c r="G160" s="8" t="str">
        <f t="shared" si="15"/>
        <v>Increased</v>
      </c>
      <c r="H160" s="9">
        <f t="shared" si="16"/>
        <v>3321.1199999999808</v>
      </c>
    </row>
    <row r="161" spans="1:18" s="4" customFormat="1" ht="12.75" x14ac:dyDescent="0.2">
      <c r="B161" s="4" t="s">
        <v>121</v>
      </c>
      <c r="C161" s="7">
        <f>'Bdg14-15'!F166</f>
        <v>2274.86</v>
      </c>
      <c r="D161" s="7"/>
      <c r="E161" s="7">
        <v>2274.86</v>
      </c>
      <c r="G161" s="8" t="str">
        <f t="shared" si="15"/>
        <v>Decreased</v>
      </c>
      <c r="H161" s="9">
        <f t="shared" si="16"/>
        <v>0</v>
      </c>
    </row>
    <row r="162" spans="1:18" s="18" customFormat="1" x14ac:dyDescent="0.25">
      <c r="A162" s="18" t="s">
        <v>122</v>
      </c>
      <c r="C162" s="21">
        <f>SUM(C145:C161)</f>
        <v>316970.78000000003</v>
      </c>
      <c r="D162" s="35"/>
      <c r="E162" s="21">
        <f>SUM(E145:E161)</f>
        <v>312388.86</v>
      </c>
      <c r="G162" s="8" t="str">
        <f t="shared" si="15"/>
        <v>Decreased</v>
      </c>
      <c r="H162" s="3">
        <f t="shared" si="16"/>
        <v>-4581.9200000000419</v>
      </c>
    </row>
    <row r="163" spans="1:18" ht="8.25" customHeight="1" x14ac:dyDescent="0.25"/>
    <row r="164" spans="1:18" s="18" customFormat="1" x14ac:dyDescent="0.25">
      <c r="A164" s="18" t="s">
        <v>123</v>
      </c>
      <c r="C164" s="2">
        <f>SUM(C133+C138+C142+C162)</f>
        <v>396708.59</v>
      </c>
      <c r="D164" s="35"/>
      <c r="E164" s="2">
        <f>SUM(E133+E138+E142+E162)</f>
        <v>391867.37</v>
      </c>
      <c r="G164" s="8" t="str">
        <f>IF(C164&lt;E164,"Increased","Decreased")</f>
        <v>Decreased</v>
      </c>
      <c r="H164" s="3">
        <f>E164-C164</f>
        <v>-4841.2200000000303</v>
      </c>
    </row>
    <row r="165" spans="1:18" s="22" customFormat="1" ht="18.75" customHeight="1" x14ac:dyDescent="0.3">
      <c r="A165" s="22" t="s">
        <v>124</v>
      </c>
      <c r="C165" s="23"/>
      <c r="D165" s="31"/>
      <c r="E165" s="23"/>
      <c r="H165" s="24"/>
    </row>
    <row r="166" spans="1:18" s="5" customFormat="1" ht="20.25" customHeight="1" x14ac:dyDescent="0.25">
      <c r="C166" s="6" t="s">
        <v>4</v>
      </c>
      <c r="D166" s="32"/>
      <c r="E166" s="66">
        <v>0.9375</v>
      </c>
      <c r="G166" s="5" t="s">
        <v>5</v>
      </c>
      <c r="H166" s="56" t="s">
        <v>6</v>
      </c>
    </row>
    <row r="167" spans="1:18" s="13" customFormat="1" ht="15.75" customHeight="1" x14ac:dyDescent="0.25">
      <c r="A167" s="13" t="s">
        <v>125</v>
      </c>
      <c r="C167" s="16"/>
      <c r="D167" s="34"/>
      <c r="E167" s="16"/>
      <c r="H167" s="3"/>
      <c r="R167" s="48"/>
    </row>
    <row r="168" spans="1:18" s="4" customFormat="1" ht="12" customHeight="1" x14ac:dyDescent="0.2">
      <c r="B168" s="4" t="s">
        <v>126</v>
      </c>
      <c r="C168" s="7">
        <f>'Bdg14-15'!F176</f>
        <v>27282</v>
      </c>
      <c r="D168" s="7"/>
      <c r="E168" s="7">
        <v>27282</v>
      </c>
      <c r="G168" s="8" t="str">
        <f t="shared" ref="G168:G173" si="17">IF(C168&lt;E168,"Increased","Decreased")</f>
        <v>Decreased</v>
      </c>
      <c r="H168" s="9">
        <f t="shared" ref="H168:H173" si="18">E168-C168</f>
        <v>0</v>
      </c>
    </row>
    <row r="169" spans="1:18" s="4" customFormat="1" ht="12" customHeight="1" x14ac:dyDescent="0.2">
      <c r="B169" s="4" t="s">
        <v>127</v>
      </c>
      <c r="C169" s="7">
        <f>'Bdg14-15'!F177</f>
        <v>15000</v>
      </c>
      <c r="D169" s="7"/>
      <c r="E169" s="7">
        <v>25200</v>
      </c>
      <c r="G169" s="8" t="str">
        <f t="shared" si="17"/>
        <v>Increased</v>
      </c>
      <c r="H169" s="9">
        <f t="shared" si="18"/>
        <v>10200</v>
      </c>
    </row>
    <row r="170" spans="1:18" s="4" customFormat="1" ht="12" customHeight="1" x14ac:dyDescent="0.2">
      <c r="B170" s="4" t="s">
        <v>128</v>
      </c>
      <c r="C170" s="7">
        <f>'Bdg14-15'!F178</f>
        <v>5500</v>
      </c>
      <c r="D170" s="7"/>
      <c r="E170" s="7">
        <v>5000</v>
      </c>
      <c r="G170" s="8" t="str">
        <f t="shared" si="17"/>
        <v>Decreased</v>
      </c>
      <c r="H170" s="9">
        <f t="shared" si="18"/>
        <v>-500</v>
      </c>
    </row>
    <row r="171" spans="1:18" s="4" customFormat="1" ht="12" customHeight="1" x14ac:dyDescent="0.2">
      <c r="B171" s="4" t="s">
        <v>129</v>
      </c>
      <c r="C171" s="7">
        <f>'Bdg14-15'!F179</f>
        <v>3500</v>
      </c>
      <c r="D171" s="7"/>
      <c r="E171" s="7">
        <v>3500</v>
      </c>
      <c r="G171" s="8" t="str">
        <f t="shared" si="17"/>
        <v>Decreased</v>
      </c>
      <c r="H171" s="9">
        <f t="shared" si="18"/>
        <v>0</v>
      </c>
    </row>
    <row r="172" spans="1:18" s="4" customFormat="1" ht="12" customHeight="1" x14ac:dyDescent="0.2">
      <c r="B172" s="4" t="s">
        <v>130</v>
      </c>
      <c r="C172" s="7">
        <f>'Bdg14-15'!F180</f>
        <v>2500</v>
      </c>
      <c r="D172" s="7"/>
      <c r="E172" s="7">
        <v>2500</v>
      </c>
      <c r="G172" s="8" t="str">
        <f t="shared" si="17"/>
        <v>Decreased</v>
      </c>
      <c r="H172" s="9">
        <f t="shared" si="18"/>
        <v>0</v>
      </c>
    </row>
    <row r="173" spans="1:18" s="4" customFormat="1" ht="12" customHeight="1" x14ac:dyDescent="0.2">
      <c r="B173" s="4" t="s">
        <v>131</v>
      </c>
      <c r="C173" s="7">
        <f>'Bdg14-15'!F181</f>
        <v>300</v>
      </c>
      <c r="D173" s="7"/>
      <c r="E173" s="7">
        <v>300</v>
      </c>
      <c r="G173" s="8" t="str">
        <f t="shared" si="17"/>
        <v>Decreased</v>
      </c>
      <c r="H173" s="9">
        <f t="shared" si="18"/>
        <v>0</v>
      </c>
    </row>
    <row r="174" spans="1:18" s="4" customFormat="1" ht="12" customHeight="1" x14ac:dyDescent="0.2">
      <c r="B174" s="4" t="s">
        <v>132</v>
      </c>
      <c r="C174" s="48">
        <v>7511.33</v>
      </c>
      <c r="D174" s="48"/>
      <c r="E174" s="70">
        <f>(E168+E169+E170)*(PB!I4+PB!I6)</f>
        <v>8645.2927999999993</v>
      </c>
      <c r="G174" s="8" t="str">
        <f>IF(C174&lt;E174,"Increased","Decreased")</f>
        <v>Increased</v>
      </c>
      <c r="H174" s="9">
        <f>E174-C174</f>
        <v>1133.9627999999993</v>
      </c>
    </row>
    <row r="175" spans="1:18" s="4" customFormat="1" ht="6" customHeight="1" x14ac:dyDescent="0.2">
      <c r="C175" s="7"/>
      <c r="D175" s="7"/>
      <c r="E175" s="7"/>
      <c r="G175" s="8"/>
      <c r="H175" s="9"/>
    </row>
    <row r="176" spans="1:18" s="18" customFormat="1" ht="12" customHeight="1" x14ac:dyDescent="0.25">
      <c r="A176" s="18" t="s">
        <v>133</v>
      </c>
      <c r="C176" s="2">
        <f>SUM(C168:C174)</f>
        <v>61593.33</v>
      </c>
      <c r="D176" s="31"/>
      <c r="E176" s="2">
        <f>SUM(E168:E174)</f>
        <v>72427.292799999996</v>
      </c>
      <c r="G176" s="8" t="str">
        <f>IF(C176&lt;E176,"Increased","Decreased")</f>
        <v>Increased</v>
      </c>
      <c r="H176" s="3">
        <f>E176-C176</f>
        <v>10833.962799999994</v>
      </c>
    </row>
    <row r="177" spans="1:8" ht="8.25" customHeight="1" x14ac:dyDescent="0.25"/>
    <row r="178" spans="1:8" s="13" customFormat="1" ht="12" customHeight="1" x14ac:dyDescent="0.25">
      <c r="A178" s="13" t="s">
        <v>134</v>
      </c>
      <c r="C178" s="16"/>
      <c r="D178" s="34"/>
      <c r="E178" s="16"/>
      <c r="H178" s="3"/>
    </row>
    <row r="179" spans="1:8" s="4" customFormat="1" ht="12" customHeight="1" x14ac:dyDescent="0.2">
      <c r="B179" s="4" t="s">
        <v>135</v>
      </c>
      <c r="C179" s="7">
        <f>'Bdg14-15'!F187</f>
        <v>30623</v>
      </c>
      <c r="D179" s="7"/>
      <c r="E179" s="7">
        <v>33123</v>
      </c>
      <c r="G179" s="8" t="str">
        <f t="shared" ref="G179:G186" si="19">IF(C179&lt;E179,"Increased","Decreased")</f>
        <v>Increased</v>
      </c>
      <c r="H179" s="9">
        <f t="shared" ref="H179:H186" si="20">E179-C179</f>
        <v>2500</v>
      </c>
    </row>
    <row r="180" spans="1:8" s="4" customFormat="1" ht="12" customHeight="1" x14ac:dyDescent="0.2">
      <c r="B180" s="4" t="s">
        <v>136</v>
      </c>
      <c r="C180" s="7">
        <f>'Bdg14-15'!F188</f>
        <v>21463</v>
      </c>
      <c r="D180" s="7"/>
      <c r="E180" s="7">
        <v>23963</v>
      </c>
      <c r="G180" s="8" t="str">
        <f t="shared" si="19"/>
        <v>Increased</v>
      </c>
      <c r="H180" s="9">
        <f t="shared" si="20"/>
        <v>2500</v>
      </c>
    </row>
    <row r="181" spans="1:8" s="4" customFormat="1" ht="12" customHeight="1" x14ac:dyDescent="0.2">
      <c r="B181" s="4" t="s">
        <v>130</v>
      </c>
      <c r="C181" s="7">
        <f>'Bdg14-15'!F189</f>
        <v>2500</v>
      </c>
      <c r="D181" s="7"/>
      <c r="E181" s="7">
        <v>3000</v>
      </c>
      <c r="G181" s="8" t="str">
        <f t="shared" si="19"/>
        <v>Increased</v>
      </c>
      <c r="H181" s="9">
        <f t="shared" si="20"/>
        <v>500</v>
      </c>
    </row>
    <row r="182" spans="1:8" s="4" customFormat="1" ht="12" customHeight="1" x14ac:dyDescent="0.2">
      <c r="B182" s="4" t="s">
        <v>131</v>
      </c>
      <c r="C182" s="7">
        <f>'Bdg14-15'!F190</f>
        <v>3500</v>
      </c>
      <c r="D182" s="7"/>
      <c r="E182" s="7">
        <v>3500</v>
      </c>
      <c r="G182" s="8" t="str">
        <f t="shared" si="19"/>
        <v>Decreased</v>
      </c>
      <c r="H182" s="9">
        <f t="shared" si="20"/>
        <v>0</v>
      </c>
    </row>
    <row r="183" spans="1:8" s="4" customFormat="1" ht="12" customHeight="1" x14ac:dyDescent="0.2">
      <c r="B183" s="4" t="s">
        <v>137</v>
      </c>
      <c r="C183" s="7">
        <f>'Bdg14-15'!F191</f>
        <v>300</v>
      </c>
      <c r="D183" s="7"/>
      <c r="E183" s="7">
        <v>300</v>
      </c>
      <c r="G183" s="8" t="str">
        <f t="shared" si="19"/>
        <v>Decreased</v>
      </c>
      <c r="H183" s="9">
        <f t="shared" si="20"/>
        <v>0</v>
      </c>
    </row>
    <row r="184" spans="1:8" s="4" customFormat="1" ht="12" customHeight="1" x14ac:dyDescent="0.2">
      <c r="B184" s="4" t="s">
        <v>36</v>
      </c>
      <c r="C184" s="7">
        <f>'Bdg14-15'!F192</f>
        <v>2500</v>
      </c>
      <c r="D184" s="7"/>
      <c r="E184" s="7">
        <v>8500</v>
      </c>
      <c r="G184" s="8" t="str">
        <f t="shared" si="19"/>
        <v>Increased</v>
      </c>
      <c r="H184" s="9">
        <f t="shared" si="20"/>
        <v>6000</v>
      </c>
    </row>
    <row r="185" spans="1:8" s="4" customFormat="1" ht="12" customHeight="1" x14ac:dyDescent="0.2">
      <c r="B185" s="4" t="s">
        <v>138</v>
      </c>
      <c r="C185" s="7">
        <f>'Bdg14-15'!F193</f>
        <v>2500</v>
      </c>
      <c r="D185" s="7"/>
      <c r="E185" s="7">
        <v>2500</v>
      </c>
      <c r="G185" s="8" t="str">
        <f t="shared" si="19"/>
        <v>Decreased</v>
      </c>
      <c r="H185" s="9">
        <f t="shared" si="20"/>
        <v>0</v>
      </c>
    </row>
    <row r="186" spans="1:8" s="4" customFormat="1" ht="12" customHeight="1" x14ac:dyDescent="0.2">
      <c r="B186" s="4" t="s">
        <v>309</v>
      </c>
      <c r="C186" s="7">
        <f>'Bdg14-15'!F194</f>
        <v>4000</v>
      </c>
      <c r="D186" s="7"/>
      <c r="E186" s="7">
        <v>4000</v>
      </c>
      <c r="G186" s="8" t="str">
        <f t="shared" si="19"/>
        <v>Decreased</v>
      </c>
      <c r="H186" s="9">
        <f t="shared" si="20"/>
        <v>0</v>
      </c>
    </row>
    <row r="187" spans="1:8" s="4" customFormat="1" ht="12" customHeight="1" x14ac:dyDescent="0.2">
      <c r="B187" s="4" t="s">
        <v>132</v>
      </c>
      <c r="C187" s="48">
        <f>(C179+C180+C183)*(PB!G4+PB!G6)</f>
        <v>8565.110999999999</v>
      </c>
      <c r="D187" s="48"/>
      <c r="E187" s="48">
        <f>(E179+E180+E183)*(PB!I4+PB!I6)</f>
        <v>8630.8543999999983</v>
      </c>
      <c r="G187" s="8" t="str">
        <f>IF(C187&lt;E187,"Increased","Decreased")</f>
        <v>Increased</v>
      </c>
      <c r="H187" s="9">
        <f>E187-C187</f>
        <v>65.743399999999383</v>
      </c>
    </row>
    <row r="188" spans="1:8" ht="8.25" customHeight="1" x14ac:dyDescent="0.25">
      <c r="G188" s="8"/>
    </row>
    <row r="189" spans="1:8" s="18" customFormat="1" ht="12.75" customHeight="1" x14ac:dyDescent="0.25">
      <c r="A189" s="18" t="s">
        <v>139</v>
      </c>
      <c r="C189" s="2">
        <f>SUM(C179:C187)</f>
        <v>75951.111000000004</v>
      </c>
      <c r="D189" s="31"/>
      <c r="E189" s="2">
        <f>SUM(E179:E187)</f>
        <v>87516.854399999997</v>
      </c>
      <c r="G189" s="8" t="str">
        <f>IF(C189&lt;E189,"Increased","Decreased")</f>
        <v>Increased</v>
      </c>
      <c r="H189" s="3">
        <f>E189-C189</f>
        <v>11565.743399999992</v>
      </c>
    </row>
    <row r="190" spans="1:8" ht="8.25" customHeight="1" x14ac:dyDescent="0.25"/>
    <row r="191" spans="1:8" s="13" customFormat="1" ht="12" customHeight="1" x14ac:dyDescent="0.25">
      <c r="A191" s="13" t="s">
        <v>140</v>
      </c>
      <c r="C191" s="16"/>
      <c r="D191" s="34"/>
      <c r="E191" s="16"/>
      <c r="H191" s="3"/>
    </row>
    <row r="192" spans="1:8" s="4" customFormat="1" ht="12" customHeight="1" x14ac:dyDescent="0.2">
      <c r="B192" s="4" t="s">
        <v>135</v>
      </c>
      <c r="C192" s="7">
        <f>'Bdg14-15'!F200</f>
        <v>28048</v>
      </c>
      <c r="D192" s="7"/>
      <c r="E192" s="7">
        <v>30548</v>
      </c>
      <c r="G192" s="8" t="str">
        <f>IF(C192&lt;E192,"Increased","Decreased")</f>
        <v>Increased</v>
      </c>
      <c r="H192" s="9">
        <f>E192-C192</f>
        <v>2500</v>
      </c>
    </row>
    <row r="193" spans="1:8" s="4" customFormat="1" ht="12" customHeight="1" x14ac:dyDescent="0.2">
      <c r="B193" s="4" t="s">
        <v>130</v>
      </c>
      <c r="C193" s="7">
        <f>'Bdg14-15'!F201</f>
        <v>1500</v>
      </c>
      <c r="D193" s="7"/>
      <c r="E193" s="7">
        <v>2000</v>
      </c>
      <c r="G193" s="8" t="str">
        <f>IF(C193&lt;E193,"Increased","Decreased")</f>
        <v>Increased</v>
      </c>
      <c r="H193" s="9">
        <f>E193-C193</f>
        <v>500</v>
      </c>
    </row>
    <row r="194" spans="1:8" s="4" customFormat="1" ht="12" customHeight="1" x14ac:dyDescent="0.2">
      <c r="B194" s="4" t="s">
        <v>131</v>
      </c>
      <c r="C194" s="7">
        <f>'Bdg14-15'!F202</f>
        <v>3000</v>
      </c>
      <c r="D194" s="7"/>
      <c r="E194" s="7">
        <v>3000</v>
      </c>
      <c r="G194" s="8" t="str">
        <f>IF(C194&lt;E194,"Increased","Decreased")</f>
        <v>Decreased</v>
      </c>
      <c r="H194" s="9">
        <f>E194-C194</f>
        <v>0</v>
      </c>
    </row>
    <row r="195" spans="1:8" s="4" customFormat="1" ht="12" customHeight="1" x14ac:dyDescent="0.2">
      <c r="B195" s="4" t="s">
        <v>141</v>
      </c>
      <c r="C195" s="48">
        <v>4409.1499999999996</v>
      </c>
      <c r="D195" s="48"/>
      <c r="E195" s="48">
        <f>(E192)*(PB!I4+PB!I6)</f>
        <v>4594.4191999999994</v>
      </c>
      <c r="G195" s="8" t="str">
        <f>IF(C195&lt;E195,"Increased","Decreased")</f>
        <v>Increased</v>
      </c>
      <c r="H195" s="9">
        <f>E195-C195</f>
        <v>185.26919999999973</v>
      </c>
    </row>
    <row r="196" spans="1:8" s="4" customFormat="1" ht="12" customHeight="1" x14ac:dyDescent="0.2">
      <c r="C196" s="7"/>
      <c r="D196" s="7"/>
      <c r="E196" s="7"/>
      <c r="H196" s="9"/>
    </row>
    <row r="197" spans="1:8" s="18" customFormat="1" ht="12" customHeight="1" x14ac:dyDescent="0.25">
      <c r="A197" s="18" t="s">
        <v>142</v>
      </c>
      <c r="C197" s="2">
        <f>SUM(C192:C195)</f>
        <v>36957.15</v>
      </c>
      <c r="D197" s="31"/>
      <c r="E197" s="2">
        <f>SUM(E192:E195)</f>
        <v>40142.419199999997</v>
      </c>
      <c r="G197" s="8" t="str">
        <f>IF(C197&lt;E197,"Increased","Decreased")</f>
        <v>Increased</v>
      </c>
      <c r="H197" s="3">
        <f>E197-C197</f>
        <v>3185.2691999999952</v>
      </c>
    </row>
    <row r="198" spans="1:8" ht="12" customHeight="1" x14ac:dyDescent="0.25"/>
    <row r="199" spans="1:8" s="13" customFormat="1" ht="12" customHeight="1" x14ac:dyDescent="0.25">
      <c r="A199" s="13" t="s">
        <v>143</v>
      </c>
      <c r="C199" s="16"/>
      <c r="D199" s="34"/>
      <c r="E199" s="16"/>
      <c r="H199" s="3"/>
    </row>
    <row r="200" spans="1:8" s="4" customFormat="1" ht="12" customHeight="1" x14ac:dyDescent="0.2">
      <c r="B200" s="4" t="s">
        <v>135</v>
      </c>
      <c r="C200" s="7">
        <f>'Bdg14-15'!F208</f>
        <v>28048</v>
      </c>
      <c r="D200" s="7"/>
      <c r="E200" s="7">
        <v>30548</v>
      </c>
      <c r="G200" s="8" t="str">
        <f t="shared" ref="G200:G205" si="21">IF(C200&lt;E200,"Increased","Decreased")</f>
        <v>Increased</v>
      </c>
      <c r="H200" s="9">
        <f t="shared" ref="H200:H205" si="22">E200-C200</f>
        <v>2500</v>
      </c>
    </row>
    <row r="201" spans="1:8" s="4" customFormat="1" ht="12" customHeight="1" x14ac:dyDescent="0.2">
      <c r="B201" s="4" t="s">
        <v>144</v>
      </c>
      <c r="C201" s="7">
        <f>'Bdg14-15'!F209</f>
        <v>4800</v>
      </c>
      <c r="D201" s="7"/>
      <c r="E201" s="7">
        <v>4800</v>
      </c>
      <c r="G201" s="8" t="str">
        <f t="shared" si="21"/>
        <v>Decreased</v>
      </c>
      <c r="H201" s="9">
        <f t="shared" si="22"/>
        <v>0</v>
      </c>
    </row>
    <row r="202" spans="1:8" s="4" customFormat="1" ht="12" customHeight="1" x14ac:dyDescent="0.2">
      <c r="B202" s="4" t="s">
        <v>130</v>
      </c>
      <c r="C202" s="7">
        <f>'Bdg14-15'!F210</f>
        <v>2000</v>
      </c>
      <c r="D202" s="7"/>
      <c r="E202" s="7">
        <v>2500</v>
      </c>
      <c r="G202" s="8" t="str">
        <f t="shared" si="21"/>
        <v>Increased</v>
      </c>
      <c r="H202" s="9">
        <f t="shared" si="22"/>
        <v>500</v>
      </c>
    </row>
    <row r="203" spans="1:8" s="4" customFormat="1" ht="12" customHeight="1" x14ac:dyDescent="0.2">
      <c r="B203" s="4" t="s">
        <v>131</v>
      </c>
      <c r="C203" s="7">
        <f>'Bdg14-15'!F211</f>
        <v>800</v>
      </c>
      <c r="D203" s="7"/>
      <c r="E203" s="7">
        <v>800</v>
      </c>
      <c r="G203" s="8" t="str">
        <f t="shared" si="21"/>
        <v>Decreased</v>
      </c>
      <c r="H203" s="9">
        <f t="shared" si="22"/>
        <v>0</v>
      </c>
    </row>
    <row r="204" spans="1:8" s="4" customFormat="1" ht="12" customHeight="1" x14ac:dyDescent="0.2">
      <c r="B204" s="4" t="s">
        <v>145</v>
      </c>
      <c r="C204" s="7">
        <f>'Bdg14-15'!F212</f>
        <v>1000</v>
      </c>
      <c r="D204" s="7"/>
      <c r="E204" s="7">
        <v>1000</v>
      </c>
      <c r="G204" s="8" t="str">
        <f t="shared" si="21"/>
        <v>Decreased</v>
      </c>
      <c r="H204" s="9">
        <f t="shared" si="22"/>
        <v>0</v>
      </c>
    </row>
    <row r="205" spans="1:8" s="4" customFormat="1" ht="12" customHeight="1" x14ac:dyDescent="0.2">
      <c r="B205" s="4" t="s">
        <v>146</v>
      </c>
      <c r="C205" s="7">
        <v>32992.870000000003</v>
      </c>
      <c r="D205" s="7"/>
      <c r="E205" s="7">
        <v>33488.54</v>
      </c>
      <c r="G205" s="8" t="str">
        <f t="shared" si="21"/>
        <v>Increased</v>
      </c>
      <c r="H205" s="9">
        <f t="shared" si="22"/>
        <v>495.66999999999825</v>
      </c>
    </row>
    <row r="206" spans="1:8" s="4" customFormat="1" ht="12" customHeight="1" x14ac:dyDescent="0.2">
      <c r="B206" s="4" t="s">
        <v>141</v>
      </c>
      <c r="C206" s="48">
        <v>5163.71</v>
      </c>
      <c r="D206" s="48"/>
      <c r="E206" s="48">
        <f>(E200+E201)*(PB!I4+PB!I6)</f>
        <v>5316.3391999999994</v>
      </c>
      <c r="G206" s="8" t="str">
        <f>IF(C206&lt;E206,"Increased","Decreased")</f>
        <v>Increased</v>
      </c>
      <c r="H206" s="9">
        <f>E206-C206</f>
        <v>152.6291999999994</v>
      </c>
    </row>
    <row r="207" spans="1:8" s="4" customFormat="1" ht="12" customHeight="1" x14ac:dyDescent="0.2">
      <c r="C207" s="7"/>
      <c r="D207" s="7"/>
      <c r="E207" s="7"/>
      <c r="G207" s="8"/>
      <c r="H207" s="9"/>
    </row>
    <row r="208" spans="1:8" s="18" customFormat="1" ht="12" customHeight="1" x14ac:dyDescent="0.25">
      <c r="A208" s="18" t="s">
        <v>147</v>
      </c>
      <c r="C208" s="2">
        <f>SUM(C200:C206)</f>
        <v>74804.58</v>
      </c>
      <c r="D208" s="31"/>
      <c r="E208" s="2">
        <f>SUM(E200:E206)</f>
        <v>78452.87920000001</v>
      </c>
      <c r="G208" s="8" t="str">
        <f>IF(C208&lt;E208,"Increased","Decreased")</f>
        <v>Increased</v>
      </c>
      <c r="H208" s="3">
        <f>E208-C208</f>
        <v>3648.2992000000086</v>
      </c>
    </row>
    <row r="209" spans="1:8" ht="12" customHeight="1" x14ac:dyDescent="0.25"/>
    <row r="210" spans="1:8" s="13" customFormat="1" ht="12" customHeight="1" x14ac:dyDescent="0.25">
      <c r="A210" s="13" t="s">
        <v>148</v>
      </c>
      <c r="C210" s="16"/>
      <c r="D210" s="34"/>
      <c r="E210" s="16"/>
      <c r="H210" s="3"/>
    </row>
    <row r="211" spans="1:8" s="4" customFormat="1" ht="12" customHeight="1" x14ac:dyDescent="0.2">
      <c r="B211" s="4" t="s">
        <v>135</v>
      </c>
      <c r="C211" s="7">
        <f>'Bdg14-15'!F219</f>
        <v>26980</v>
      </c>
      <c r="D211" s="7"/>
      <c r="E211" s="7">
        <v>29480</v>
      </c>
      <c r="G211" s="8" t="str">
        <f t="shared" ref="G211:G216" si="23">IF(C211&lt;E211,"Increased","Decreased")</f>
        <v>Increased</v>
      </c>
      <c r="H211" s="9">
        <f t="shared" ref="H211:H216" si="24">E211-C211</f>
        <v>2500</v>
      </c>
    </row>
    <row r="212" spans="1:8" s="4" customFormat="1" ht="12" customHeight="1" x14ac:dyDescent="0.2">
      <c r="B212" s="4" t="s">
        <v>149</v>
      </c>
      <c r="C212" s="7">
        <f>'Bdg14-15'!F220</f>
        <v>23333</v>
      </c>
      <c r="D212" s="7"/>
      <c r="E212" s="7">
        <v>23333</v>
      </c>
      <c r="G212" s="8" t="str">
        <f t="shared" si="23"/>
        <v>Decreased</v>
      </c>
      <c r="H212" s="9">
        <f t="shared" si="24"/>
        <v>0</v>
      </c>
    </row>
    <row r="213" spans="1:8" s="4" customFormat="1" ht="12" customHeight="1" x14ac:dyDescent="0.2">
      <c r="B213" s="4" t="s">
        <v>150</v>
      </c>
      <c r="C213" s="7">
        <f>'Bdg14-15'!F221</f>
        <v>12878</v>
      </c>
      <c r="D213" s="7"/>
      <c r="E213" s="7">
        <v>14571</v>
      </c>
      <c r="G213" s="8" t="str">
        <f t="shared" si="23"/>
        <v>Increased</v>
      </c>
      <c r="H213" s="9">
        <f t="shared" si="24"/>
        <v>1693</v>
      </c>
    </row>
    <row r="214" spans="1:8" s="4" customFormat="1" ht="12" customHeight="1" x14ac:dyDescent="0.2">
      <c r="B214" s="4" t="s">
        <v>130</v>
      </c>
      <c r="C214" s="7">
        <f>'Bdg14-15'!F222</f>
        <v>1500</v>
      </c>
      <c r="D214" s="7"/>
      <c r="E214" s="7">
        <v>2500</v>
      </c>
      <c r="G214" s="8" t="str">
        <f t="shared" si="23"/>
        <v>Increased</v>
      </c>
      <c r="H214" s="9">
        <f t="shared" si="24"/>
        <v>1000</v>
      </c>
    </row>
    <row r="215" spans="1:8" s="4" customFormat="1" ht="12" customHeight="1" x14ac:dyDescent="0.2">
      <c r="B215" s="4" t="s">
        <v>131</v>
      </c>
      <c r="C215" s="7">
        <f>'Bdg14-15'!F223</f>
        <v>500</v>
      </c>
      <c r="D215" s="7"/>
      <c r="E215" s="7">
        <v>500</v>
      </c>
      <c r="G215" s="8" t="str">
        <f t="shared" si="23"/>
        <v>Decreased</v>
      </c>
      <c r="H215" s="9">
        <f t="shared" si="24"/>
        <v>0</v>
      </c>
    </row>
    <row r="216" spans="1:8" s="4" customFormat="1" ht="12" customHeight="1" x14ac:dyDescent="0.2">
      <c r="B216" s="4" t="s">
        <v>132</v>
      </c>
      <c r="C216" s="48">
        <v>9933.6299999999992</v>
      </c>
      <c r="D216" s="48"/>
      <c r="E216" s="48">
        <f>(E211+E212+E213)*(PB!I4+PB!I6)</f>
        <v>10134.553599999999</v>
      </c>
      <c r="G216" s="8" t="str">
        <f t="shared" si="23"/>
        <v>Increased</v>
      </c>
      <c r="H216" s="9">
        <f t="shared" si="24"/>
        <v>200.92360000000008</v>
      </c>
    </row>
    <row r="217" spans="1:8" ht="12" customHeight="1" x14ac:dyDescent="0.25">
      <c r="G217" s="8"/>
    </row>
    <row r="218" spans="1:8" s="18" customFormat="1" ht="12" customHeight="1" x14ac:dyDescent="0.25">
      <c r="A218" s="18" t="s">
        <v>151</v>
      </c>
      <c r="C218" s="2">
        <f>SUM(C211:C216)</f>
        <v>75124.63</v>
      </c>
      <c r="D218" s="31"/>
      <c r="E218" s="2">
        <f>SUM(E211:E216)</f>
        <v>80518.553599999999</v>
      </c>
      <c r="G218" s="8" t="str">
        <f>IF(C218&lt;E218,"Increased","Decreased")</f>
        <v>Increased</v>
      </c>
      <c r="H218" s="3">
        <f>E218-C218</f>
        <v>5393.9235999999946</v>
      </c>
    </row>
    <row r="219" spans="1:8" ht="12.75" customHeight="1" x14ac:dyDescent="0.25"/>
    <row r="220" spans="1:8" ht="12.75" customHeight="1" x14ac:dyDescent="0.25"/>
    <row r="221" spans="1:8" ht="12.75" customHeight="1" x14ac:dyDescent="0.25"/>
    <row r="222" spans="1:8" ht="12.75" customHeight="1" x14ac:dyDescent="0.25"/>
    <row r="223" spans="1:8" ht="12.75" customHeight="1" x14ac:dyDescent="0.25"/>
    <row r="224" spans="1:8" s="37" customFormat="1" ht="19.5" customHeight="1" x14ac:dyDescent="0.3">
      <c r="A224" s="37" t="s">
        <v>124</v>
      </c>
      <c r="C224" s="38"/>
      <c r="D224" s="34"/>
      <c r="E224" s="38"/>
      <c r="H224" s="24"/>
    </row>
    <row r="225" spans="1:8" s="5" customFormat="1" ht="13.5" customHeight="1" x14ac:dyDescent="0.25">
      <c r="C225" s="6" t="s">
        <v>4</v>
      </c>
      <c r="D225" s="32"/>
      <c r="E225" s="66">
        <v>0.9375</v>
      </c>
      <c r="G225" s="5" t="s">
        <v>5</v>
      </c>
      <c r="H225" s="56" t="s">
        <v>6</v>
      </c>
    </row>
    <row r="226" spans="1:8" ht="12" customHeight="1" x14ac:dyDescent="0.25"/>
    <row r="227" spans="1:8" s="13" customFormat="1" ht="12" customHeight="1" x14ac:dyDescent="0.25">
      <c r="A227" s="13" t="s">
        <v>157</v>
      </c>
      <c r="C227" s="16"/>
      <c r="D227" s="34"/>
      <c r="E227" s="16"/>
      <c r="H227" s="3"/>
    </row>
    <row r="228" spans="1:8" s="4" customFormat="1" ht="12" customHeight="1" x14ac:dyDescent="0.2">
      <c r="B228" s="4" t="s">
        <v>135</v>
      </c>
      <c r="C228" s="7">
        <f>'Bdg14-15'!F235</f>
        <v>25267</v>
      </c>
      <c r="D228" s="7"/>
      <c r="E228" s="7">
        <v>27767</v>
      </c>
      <c r="G228" s="8" t="str">
        <f t="shared" ref="G228:G233" si="25">IF(C228&lt;E228,"Increased","Decreased")</f>
        <v>Increased</v>
      </c>
      <c r="H228" s="9">
        <f t="shared" ref="H228:H233" si="26">E228-C228</f>
        <v>2500</v>
      </c>
    </row>
    <row r="229" spans="1:8" s="4" customFormat="1" ht="12" customHeight="1" x14ac:dyDescent="0.2">
      <c r="B229" s="4" t="s">
        <v>130</v>
      </c>
      <c r="C229" s="7">
        <f>'Bdg14-15'!F236</f>
        <v>2000</v>
      </c>
      <c r="D229" s="7"/>
      <c r="E229" s="7">
        <v>2000</v>
      </c>
      <c r="G229" s="8" t="str">
        <f t="shared" si="25"/>
        <v>Decreased</v>
      </c>
      <c r="H229" s="9">
        <f t="shared" si="26"/>
        <v>0</v>
      </c>
    </row>
    <row r="230" spans="1:8" s="4" customFormat="1" ht="12" customHeight="1" x14ac:dyDescent="0.2">
      <c r="B230" s="4" t="s">
        <v>131</v>
      </c>
      <c r="C230" s="7">
        <f>'Bdg14-15'!F237</f>
        <v>800</v>
      </c>
      <c r="D230" s="7"/>
      <c r="E230" s="7">
        <v>800</v>
      </c>
      <c r="G230" s="8" t="str">
        <f t="shared" si="25"/>
        <v>Decreased</v>
      </c>
      <c r="H230" s="9">
        <f t="shared" si="26"/>
        <v>0</v>
      </c>
    </row>
    <row r="231" spans="1:8" s="4" customFormat="1" ht="12" customHeight="1" x14ac:dyDescent="0.2">
      <c r="B231" s="4" t="s">
        <v>158</v>
      </c>
      <c r="C231" s="7">
        <f>'Bdg14-15'!F238</f>
        <v>600</v>
      </c>
      <c r="D231" s="7"/>
      <c r="E231" s="7">
        <v>600</v>
      </c>
      <c r="G231" s="8" t="str">
        <f t="shared" si="25"/>
        <v>Decreased</v>
      </c>
      <c r="H231" s="9">
        <f t="shared" si="26"/>
        <v>0</v>
      </c>
    </row>
    <row r="232" spans="1:8" s="4" customFormat="1" ht="12" customHeight="1" x14ac:dyDescent="0.2">
      <c r="B232" s="4" t="s">
        <v>159</v>
      </c>
      <c r="C232" s="7">
        <f>'Bdg14-15'!F239</f>
        <v>1000</v>
      </c>
      <c r="D232" s="7"/>
      <c r="E232" s="7">
        <v>1000</v>
      </c>
      <c r="G232" s="8" t="str">
        <f t="shared" si="25"/>
        <v>Decreased</v>
      </c>
      <c r="H232" s="9">
        <f t="shared" si="26"/>
        <v>0</v>
      </c>
    </row>
    <row r="233" spans="1:8" s="4" customFormat="1" ht="12" customHeight="1" x14ac:dyDescent="0.2">
      <c r="B233" s="4" t="s">
        <v>132</v>
      </c>
      <c r="C233" s="48">
        <v>3971.97</v>
      </c>
      <c r="D233" s="48"/>
      <c r="E233" s="48">
        <f>E228*(PB!I4+PB!I6)</f>
        <v>4176.1567999999997</v>
      </c>
      <c r="G233" s="8" t="str">
        <f t="shared" si="25"/>
        <v>Increased</v>
      </c>
      <c r="H233" s="9">
        <f t="shared" si="26"/>
        <v>204.18679999999995</v>
      </c>
    </row>
    <row r="234" spans="1:8" ht="12" customHeight="1" x14ac:dyDescent="0.25">
      <c r="G234" s="8"/>
    </row>
    <row r="235" spans="1:8" s="18" customFormat="1" ht="12" customHeight="1" x14ac:dyDescent="0.25">
      <c r="A235" s="18" t="s">
        <v>160</v>
      </c>
      <c r="C235" s="2">
        <f>SUM(C228:C233)</f>
        <v>33638.97</v>
      </c>
      <c r="D235" s="31"/>
      <c r="E235" s="2">
        <f>SUM(E228:E233)</f>
        <v>36343.156799999997</v>
      </c>
      <c r="G235" s="8" t="str">
        <f>IF(C235&lt;E235,"Increased","Decreased")</f>
        <v>Increased</v>
      </c>
      <c r="H235" s="3">
        <f>E235-C235</f>
        <v>2704.1867999999959</v>
      </c>
    </row>
    <row r="236" spans="1:8" ht="9.75" customHeight="1" x14ac:dyDescent="0.25">
      <c r="C236" s="2" t="s">
        <v>161</v>
      </c>
      <c r="E236" s="2" t="s">
        <v>161</v>
      </c>
    </row>
    <row r="237" spans="1:8" s="13" customFormat="1" ht="12" customHeight="1" x14ac:dyDescent="0.25">
      <c r="A237" s="13" t="s">
        <v>291</v>
      </c>
      <c r="C237" s="16"/>
      <c r="D237" s="34"/>
      <c r="E237" s="16"/>
      <c r="H237" s="3"/>
    </row>
    <row r="238" spans="1:8" s="4" customFormat="1" ht="12" customHeight="1" x14ac:dyDescent="0.2">
      <c r="B238" s="4" t="s">
        <v>135</v>
      </c>
      <c r="C238" s="7">
        <f>'Bdg14-15'!F245</f>
        <v>19168</v>
      </c>
      <c r="D238" s="7"/>
      <c r="E238" s="7">
        <v>21668</v>
      </c>
      <c r="G238" s="8" t="str">
        <f t="shared" ref="G238:G242" si="27">IF(C238&lt;E238,"Increased","Decreased")</f>
        <v>Increased</v>
      </c>
      <c r="H238" s="9">
        <f t="shared" ref="H238:H243" si="28">E238-C238</f>
        <v>2500</v>
      </c>
    </row>
    <row r="239" spans="1:8" s="4" customFormat="1" ht="12" customHeight="1" x14ac:dyDescent="0.2">
      <c r="B239" s="4" t="s">
        <v>130</v>
      </c>
      <c r="C239" s="7">
        <f>'Bdg14-15'!F246</f>
        <v>700</v>
      </c>
      <c r="D239" s="7"/>
      <c r="E239" s="7">
        <v>500</v>
      </c>
      <c r="G239" s="8" t="str">
        <f t="shared" si="27"/>
        <v>Decreased</v>
      </c>
      <c r="H239" s="9">
        <f t="shared" si="28"/>
        <v>-200</v>
      </c>
    </row>
    <row r="240" spans="1:8" s="4" customFormat="1" ht="12" customHeight="1" x14ac:dyDescent="0.2">
      <c r="B240" s="4" t="s">
        <v>162</v>
      </c>
      <c r="C240" s="7">
        <f>'Bdg14-15'!F247</f>
        <v>300</v>
      </c>
      <c r="D240" s="7"/>
      <c r="E240" s="7">
        <v>300</v>
      </c>
      <c r="G240" s="8" t="str">
        <f>IF(C240&lt;E240,"Increased","Decreased")</f>
        <v>Decreased</v>
      </c>
      <c r="H240" s="9">
        <f t="shared" si="28"/>
        <v>0</v>
      </c>
    </row>
    <row r="241" spans="1:8" s="4" customFormat="1" ht="12" customHeight="1" x14ac:dyDescent="0.2">
      <c r="B241" s="4" t="s">
        <v>163</v>
      </c>
      <c r="C241" s="7">
        <f>'Bdg14-15'!F248</f>
        <v>550</v>
      </c>
      <c r="D241" s="7"/>
      <c r="E241" s="7">
        <v>550</v>
      </c>
      <c r="G241" s="8" t="str">
        <f t="shared" si="27"/>
        <v>Decreased</v>
      </c>
      <c r="H241" s="9">
        <f t="shared" si="28"/>
        <v>0</v>
      </c>
    </row>
    <row r="242" spans="1:8" s="4" customFormat="1" ht="12" customHeight="1" x14ac:dyDescent="0.2">
      <c r="B242" s="4" t="s">
        <v>164</v>
      </c>
      <c r="C242" s="7">
        <f>'Bdg14-15'!F249</f>
        <v>116</v>
      </c>
      <c r="D242" s="7"/>
      <c r="E242" s="7">
        <v>116</v>
      </c>
      <c r="G242" s="8" t="str">
        <f t="shared" si="27"/>
        <v>Decreased</v>
      </c>
      <c r="H242" s="9">
        <f t="shared" si="28"/>
        <v>0</v>
      </c>
    </row>
    <row r="243" spans="1:8" s="4" customFormat="1" ht="12" customHeight="1" x14ac:dyDescent="0.2">
      <c r="B243" s="4" t="s">
        <v>141</v>
      </c>
      <c r="C243" s="48">
        <v>3013.21</v>
      </c>
      <c r="D243" s="7"/>
      <c r="E243" s="48">
        <f>E238*(PB!I4+PB!I6)</f>
        <v>3258.8671999999997</v>
      </c>
      <c r="G243" s="8" t="str">
        <f>IF(C243&lt;E243,"Increased","Decreased")</f>
        <v>Increased</v>
      </c>
      <c r="H243" s="9">
        <f t="shared" si="28"/>
        <v>245.65719999999965</v>
      </c>
    </row>
    <row r="244" spans="1:8" ht="12" customHeight="1" x14ac:dyDescent="0.25"/>
    <row r="245" spans="1:8" s="18" customFormat="1" ht="15.75" customHeight="1" x14ac:dyDescent="0.25">
      <c r="A245" s="18" t="s">
        <v>165</v>
      </c>
      <c r="C245" s="2">
        <f>SUM(C238:C243)</f>
        <v>23847.21</v>
      </c>
      <c r="D245" s="31"/>
      <c r="E245" s="2">
        <f>SUM(E238:E243)</f>
        <v>26392.867200000001</v>
      </c>
      <c r="G245" s="8" t="str">
        <f>IF(C245&lt;E245,"Increased","Decreased")</f>
        <v>Increased</v>
      </c>
      <c r="H245" s="3">
        <f>E245-C245</f>
        <v>2545.6572000000015</v>
      </c>
    </row>
    <row r="246" spans="1:8" ht="12" customHeight="1" x14ac:dyDescent="0.25"/>
    <row r="247" spans="1:8" s="13" customFormat="1" ht="12" customHeight="1" x14ac:dyDescent="0.25">
      <c r="A247" s="13" t="s">
        <v>166</v>
      </c>
      <c r="C247" s="16"/>
      <c r="D247" s="34"/>
      <c r="E247" s="16"/>
      <c r="H247" s="3"/>
    </row>
    <row r="248" spans="1:8" s="4" customFormat="1" ht="12" customHeight="1" x14ac:dyDescent="0.2">
      <c r="B248" s="4" t="s">
        <v>167</v>
      </c>
      <c r="C248" s="7">
        <f>'Bdg14-15'!F255</f>
        <v>35980</v>
      </c>
      <c r="D248" s="7"/>
      <c r="E248" s="7">
        <v>38480</v>
      </c>
      <c r="G248" s="8" t="str">
        <f t="shared" ref="G248:G262" si="29">IF(C248&lt;E248,"Increased","Decreased")</f>
        <v>Increased</v>
      </c>
      <c r="H248" s="9">
        <f t="shared" ref="H248:H262" si="30">E248-C248</f>
        <v>2500</v>
      </c>
    </row>
    <row r="249" spans="1:8" s="4" customFormat="1" ht="12" customHeight="1" x14ac:dyDescent="0.2">
      <c r="B249" s="4" t="s">
        <v>168</v>
      </c>
      <c r="C249" s="7">
        <f>'Bdg14-15'!F256</f>
        <v>30594</v>
      </c>
      <c r="D249" s="7"/>
      <c r="E249" s="7">
        <v>33094</v>
      </c>
      <c r="G249" s="8" t="str">
        <f t="shared" si="29"/>
        <v>Increased</v>
      </c>
      <c r="H249" s="9">
        <f t="shared" si="30"/>
        <v>2500</v>
      </c>
    </row>
    <row r="250" spans="1:8" s="4" customFormat="1" ht="12" customHeight="1" x14ac:dyDescent="0.2">
      <c r="B250" s="4" t="s">
        <v>169</v>
      </c>
      <c r="C250" s="7">
        <f>'Bdg14-15'!F257</f>
        <v>29394</v>
      </c>
      <c r="D250" s="7"/>
      <c r="E250" s="7">
        <v>31894</v>
      </c>
      <c r="G250" s="8" t="str">
        <f t="shared" si="29"/>
        <v>Increased</v>
      </c>
      <c r="H250" s="9">
        <f t="shared" si="30"/>
        <v>2500</v>
      </c>
    </row>
    <row r="251" spans="1:8" s="4" customFormat="1" ht="12" customHeight="1" x14ac:dyDescent="0.2">
      <c r="B251" s="4" t="s">
        <v>150</v>
      </c>
      <c r="C251" s="7">
        <f>'Bdg14-15'!F258</f>
        <v>4292</v>
      </c>
      <c r="D251" s="7"/>
      <c r="E251" s="7">
        <v>4863</v>
      </c>
      <c r="G251" s="8" t="str">
        <f t="shared" si="29"/>
        <v>Increased</v>
      </c>
      <c r="H251" s="9">
        <f t="shared" si="30"/>
        <v>571</v>
      </c>
    </row>
    <row r="252" spans="1:8" s="4" customFormat="1" ht="12" customHeight="1" x14ac:dyDescent="0.2">
      <c r="B252" s="4" t="s">
        <v>170</v>
      </c>
      <c r="C252" s="7">
        <f>'Bdg14-15'!F259</f>
        <v>6000</v>
      </c>
      <c r="D252" s="7"/>
      <c r="E252" s="7">
        <v>6000</v>
      </c>
      <c r="G252" s="8" t="str">
        <f t="shared" si="29"/>
        <v>Decreased</v>
      </c>
      <c r="H252" s="9">
        <f t="shared" si="30"/>
        <v>0</v>
      </c>
    </row>
    <row r="253" spans="1:8" s="4" customFormat="1" ht="12" customHeight="1" x14ac:dyDescent="0.2">
      <c r="B253" s="4" t="s">
        <v>171</v>
      </c>
      <c r="C253" s="7">
        <f>'Bdg14-15'!F260</f>
        <v>27500</v>
      </c>
      <c r="D253" s="7"/>
      <c r="E253" s="7">
        <v>27500</v>
      </c>
      <c r="G253" s="8" t="str">
        <f t="shared" si="29"/>
        <v>Decreased</v>
      </c>
      <c r="H253" s="9">
        <f t="shared" si="30"/>
        <v>0</v>
      </c>
    </row>
    <row r="254" spans="1:8" s="4" customFormat="1" ht="12" customHeight="1" x14ac:dyDescent="0.2">
      <c r="B254" s="4" t="s">
        <v>315</v>
      </c>
      <c r="C254" s="7">
        <f>'Bdg14-15'!F261</f>
        <v>5000</v>
      </c>
      <c r="D254" s="7"/>
      <c r="E254" s="7">
        <v>5000</v>
      </c>
      <c r="G254" s="8" t="str">
        <f t="shared" si="29"/>
        <v>Decreased</v>
      </c>
      <c r="H254" s="9">
        <f t="shared" si="30"/>
        <v>0</v>
      </c>
    </row>
    <row r="255" spans="1:8" s="4" customFormat="1" ht="12" customHeight="1" x14ac:dyDescent="0.2">
      <c r="B255" s="4" t="s">
        <v>292</v>
      </c>
      <c r="C255" s="7">
        <f>'Bdg14-15'!F262</f>
        <v>3290</v>
      </c>
      <c r="D255" s="7"/>
      <c r="E255" s="7">
        <v>3990</v>
      </c>
      <c r="G255" s="8" t="str">
        <f t="shared" si="29"/>
        <v>Increased</v>
      </c>
      <c r="H255" s="9">
        <f t="shared" si="30"/>
        <v>700</v>
      </c>
    </row>
    <row r="256" spans="1:8" s="4" customFormat="1" ht="12" customHeight="1" x14ac:dyDescent="0.2">
      <c r="B256" s="4" t="s">
        <v>131</v>
      </c>
      <c r="C256" s="7">
        <f>'Bdg14-15'!F263</f>
        <v>1750</v>
      </c>
      <c r="D256" s="7"/>
      <c r="E256" s="7">
        <v>1750</v>
      </c>
      <c r="G256" s="8" t="str">
        <f t="shared" si="29"/>
        <v>Decreased</v>
      </c>
      <c r="H256" s="9">
        <f t="shared" si="30"/>
        <v>0</v>
      </c>
    </row>
    <row r="257" spans="1:8" s="4" customFormat="1" ht="12" customHeight="1" x14ac:dyDescent="0.2">
      <c r="B257" s="4" t="s">
        <v>172</v>
      </c>
      <c r="C257" s="7">
        <f>'Bdg14-15'!F264</f>
        <v>2000</v>
      </c>
      <c r="D257" s="7"/>
      <c r="E257" s="7">
        <v>2000</v>
      </c>
      <c r="G257" s="8" t="str">
        <f t="shared" si="29"/>
        <v>Decreased</v>
      </c>
      <c r="H257" s="9">
        <f t="shared" si="30"/>
        <v>0</v>
      </c>
    </row>
    <row r="258" spans="1:8" s="4" customFormat="1" ht="12" customHeight="1" x14ac:dyDescent="0.2">
      <c r="B258" s="4" t="s">
        <v>173</v>
      </c>
      <c r="C258" s="7">
        <f>'Bdg14-15'!F265</f>
        <v>1500</v>
      </c>
      <c r="D258" s="7"/>
      <c r="E258" s="7">
        <v>1500</v>
      </c>
      <c r="G258" s="8" t="str">
        <f t="shared" si="29"/>
        <v>Decreased</v>
      </c>
      <c r="H258" s="9">
        <f t="shared" si="30"/>
        <v>0</v>
      </c>
    </row>
    <row r="259" spans="1:8" s="4" customFormat="1" ht="12" customHeight="1" x14ac:dyDescent="0.2">
      <c r="B259" s="4" t="s">
        <v>174</v>
      </c>
      <c r="C259" s="7">
        <f>'Bdg14-15'!F266</f>
        <v>3000</v>
      </c>
      <c r="D259" s="7"/>
      <c r="E259" s="7">
        <v>3000</v>
      </c>
      <c r="G259" s="8" t="str">
        <f t="shared" si="29"/>
        <v>Decreased</v>
      </c>
      <c r="H259" s="9">
        <f t="shared" si="30"/>
        <v>0</v>
      </c>
    </row>
    <row r="260" spans="1:8" s="4" customFormat="1" ht="12" customHeight="1" x14ac:dyDescent="0.2">
      <c r="B260" s="4" t="s">
        <v>175</v>
      </c>
      <c r="C260" s="7">
        <f>'Bdg14-15'!F267</f>
        <v>1500</v>
      </c>
      <c r="D260" s="7"/>
      <c r="E260" s="7">
        <v>1500</v>
      </c>
      <c r="G260" s="8" t="str">
        <f t="shared" si="29"/>
        <v>Decreased</v>
      </c>
      <c r="H260" s="9">
        <f t="shared" si="30"/>
        <v>0</v>
      </c>
    </row>
    <row r="261" spans="1:8" s="4" customFormat="1" ht="12" customHeight="1" x14ac:dyDescent="0.2">
      <c r="B261" s="4" t="s">
        <v>137</v>
      </c>
      <c r="C261" s="7">
        <f>'Bdg14-15'!F268</f>
        <v>500</v>
      </c>
      <c r="D261" s="7"/>
      <c r="E261" s="7">
        <v>500</v>
      </c>
      <c r="G261" s="8" t="str">
        <f t="shared" si="29"/>
        <v>Decreased</v>
      </c>
      <c r="H261" s="9">
        <f t="shared" si="30"/>
        <v>0</v>
      </c>
    </row>
    <row r="262" spans="1:8" s="4" customFormat="1" ht="12" customHeight="1" x14ac:dyDescent="0.2">
      <c r="B262" s="4" t="s">
        <v>120</v>
      </c>
      <c r="C262" s="7">
        <f>'Bdg14-15'!F269</f>
        <v>53000</v>
      </c>
      <c r="D262" s="7"/>
      <c r="E262" s="7"/>
      <c r="G262" s="8" t="str">
        <f t="shared" si="29"/>
        <v>Decreased</v>
      </c>
      <c r="H262" s="9">
        <f t="shared" si="30"/>
        <v>-53000</v>
      </c>
    </row>
    <row r="263" spans="1:8" s="4" customFormat="1" ht="12" customHeight="1" x14ac:dyDescent="0.2">
      <c r="B263" s="4" t="s">
        <v>141</v>
      </c>
      <c r="C263" s="48">
        <f>(C248+C249+C250+C251+C261)*(PB!G4+PB!G6)</f>
        <v>16474.259999999998</v>
      </c>
      <c r="D263" s="7"/>
      <c r="E263" s="48">
        <v>17813.36</v>
      </c>
      <c r="G263" s="8" t="str">
        <f>IF(C263&lt;E263,"Increased","Decreased")</f>
        <v>Increased</v>
      </c>
      <c r="H263" s="9">
        <f>E263-C263</f>
        <v>1339.1000000000022</v>
      </c>
    </row>
    <row r="264" spans="1:8" s="4" customFormat="1" ht="12" customHeight="1" x14ac:dyDescent="0.2">
      <c r="C264" s="7"/>
      <c r="D264" s="7"/>
      <c r="E264" s="7"/>
      <c r="G264" s="8"/>
      <c r="H264" s="9"/>
    </row>
    <row r="265" spans="1:8" s="18" customFormat="1" ht="14.25" customHeight="1" x14ac:dyDescent="0.25">
      <c r="A265" s="18" t="s">
        <v>176</v>
      </c>
      <c r="C265" s="2">
        <f>SUM(C248:C263)</f>
        <v>221774.26</v>
      </c>
      <c r="D265" s="31"/>
      <c r="E265" s="2">
        <f>SUM(E248:E263)</f>
        <v>178884.36</v>
      </c>
      <c r="G265" s="8" t="str">
        <f>IF(C265&lt;E265,"Increased","Decreased")</f>
        <v>Decreased</v>
      </c>
      <c r="H265" s="3">
        <f>E265-C265</f>
        <v>-42889.900000000023</v>
      </c>
    </row>
    <row r="266" spans="1:8" s="18" customFormat="1" ht="14.25" customHeight="1" x14ac:dyDescent="0.25">
      <c r="C266" s="2"/>
      <c r="D266" s="31"/>
      <c r="E266" s="2"/>
      <c r="G266" s="8"/>
      <c r="H266" s="3"/>
    </row>
    <row r="267" spans="1:8" s="18" customFormat="1" ht="14.25" customHeight="1" x14ac:dyDescent="0.25">
      <c r="C267" s="2"/>
      <c r="D267" s="31"/>
      <c r="E267" s="2"/>
      <c r="G267" s="8"/>
      <c r="H267" s="3"/>
    </row>
    <row r="268" spans="1:8" s="18" customFormat="1" ht="14.25" customHeight="1" x14ac:dyDescent="0.25">
      <c r="C268" s="2"/>
      <c r="D268" s="31"/>
      <c r="E268" s="2"/>
      <c r="G268" s="8"/>
      <c r="H268" s="3"/>
    </row>
    <row r="269" spans="1:8" s="18" customFormat="1" ht="14.25" customHeight="1" x14ac:dyDescent="0.25">
      <c r="C269" s="2"/>
      <c r="D269" s="31"/>
      <c r="E269" s="2"/>
      <c r="G269" s="8"/>
      <c r="H269" s="3"/>
    </row>
    <row r="270" spans="1:8" s="18" customFormat="1" ht="14.25" customHeight="1" x14ac:dyDescent="0.25">
      <c r="C270" s="2"/>
      <c r="D270" s="31"/>
      <c r="E270" s="2"/>
      <c r="G270" s="8"/>
      <c r="H270" s="3"/>
    </row>
    <row r="271" spans="1:8" s="18" customFormat="1" ht="14.25" customHeight="1" x14ac:dyDescent="0.25">
      <c r="C271" s="2"/>
      <c r="D271" s="31"/>
      <c r="E271" s="2"/>
      <c r="G271" s="8"/>
      <c r="H271" s="3"/>
    </row>
    <row r="272" spans="1:8" s="18" customFormat="1" ht="14.25" customHeight="1" x14ac:dyDescent="0.25">
      <c r="C272" s="2"/>
      <c r="D272" s="31"/>
      <c r="E272" s="2"/>
      <c r="G272" s="8"/>
      <c r="H272" s="3"/>
    </row>
    <row r="273" spans="1:8" s="18" customFormat="1" ht="14.25" customHeight="1" x14ac:dyDescent="0.25">
      <c r="C273" s="2"/>
      <c r="D273" s="31"/>
      <c r="E273" s="2"/>
      <c r="G273" s="8"/>
      <c r="H273" s="3"/>
    </row>
    <row r="274" spans="1:8" s="18" customFormat="1" ht="14.25" customHeight="1" x14ac:dyDescent="0.25">
      <c r="C274" s="2"/>
      <c r="D274" s="31"/>
      <c r="E274" s="2"/>
      <c r="G274" s="8"/>
      <c r="H274" s="3"/>
    </row>
    <row r="275" spans="1:8" s="18" customFormat="1" ht="14.25" customHeight="1" x14ac:dyDescent="0.25">
      <c r="C275" s="2"/>
      <c r="D275" s="31"/>
      <c r="E275" s="2"/>
      <c r="G275" s="8"/>
      <c r="H275" s="3"/>
    </row>
    <row r="276" spans="1:8" s="18" customFormat="1" ht="14.25" customHeight="1" x14ac:dyDescent="0.25">
      <c r="C276" s="2"/>
      <c r="D276" s="31"/>
      <c r="E276" s="2"/>
      <c r="G276" s="8"/>
      <c r="H276" s="3"/>
    </row>
    <row r="277" spans="1:8" s="18" customFormat="1" ht="14.25" customHeight="1" x14ac:dyDescent="0.25">
      <c r="C277" s="2"/>
      <c r="D277" s="31"/>
      <c r="E277" s="2"/>
      <c r="G277" s="8"/>
      <c r="H277" s="3"/>
    </row>
    <row r="278" spans="1:8" s="18" customFormat="1" ht="14.25" customHeight="1" x14ac:dyDescent="0.25">
      <c r="C278" s="2"/>
      <c r="D278" s="31"/>
      <c r="E278" s="2"/>
      <c r="G278" s="8"/>
      <c r="H278" s="3"/>
    </row>
    <row r="279" spans="1:8" s="37" customFormat="1" ht="20.25" x14ac:dyDescent="0.3">
      <c r="A279" s="37" t="s">
        <v>124</v>
      </c>
      <c r="C279" s="38"/>
      <c r="D279" s="34"/>
      <c r="E279" s="38"/>
      <c r="H279" s="24"/>
    </row>
    <row r="280" spans="1:8" s="5" customFormat="1" x14ac:dyDescent="0.25">
      <c r="C280" s="6" t="s">
        <v>4</v>
      </c>
      <c r="D280" s="32"/>
      <c r="E280" s="66">
        <v>0.9375</v>
      </c>
      <c r="G280" s="5" t="s">
        <v>5</v>
      </c>
      <c r="H280" s="56" t="s">
        <v>6</v>
      </c>
    </row>
    <row r="281" spans="1:8" s="13" customFormat="1" x14ac:dyDescent="0.25">
      <c r="A281" s="13" t="s">
        <v>178</v>
      </c>
      <c r="C281" s="16"/>
      <c r="D281" s="34"/>
      <c r="E281" s="16"/>
      <c r="H281" s="3"/>
    </row>
    <row r="282" spans="1:8" s="4" customFormat="1" ht="12.75" x14ac:dyDescent="0.2">
      <c r="B282" s="4" t="s">
        <v>179</v>
      </c>
      <c r="C282" s="7">
        <f>'Bdg14-15'!F289</f>
        <v>11850</v>
      </c>
      <c r="D282" s="7"/>
      <c r="E282" s="7">
        <v>14350</v>
      </c>
      <c r="G282" s="8" t="str">
        <f t="shared" ref="G282:G290" si="31">IF(C282&lt;E282,"Increased","Decreased")</f>
        <v>Increased</v>
      </c>
      <c r="H282" s="9">
        <f t="shared" ref="H282:H290" si="32">E282-C282</f>
        <v>2500</v>
      </c>
    </row>
    <row r="283" spans="1:8" s="4" customFormat="1" ht="12.75" x14ac:dyDescent="0.2">
      <c r="B283" s="4" t="s">
        <v>180</v>
      </c>
      <c r="C283" s="7">
        <f>'Bdg14-15'!F290</f>
        <v>6800</v>
      </c>
      <c r="D283" s="7"/>
      <c r="E283" s="7">
        <v>8050</v>
      </c>
      <c r="G283" s="8" t="str">
        <f t="shared" si="31"/>
        <v>Increased</v>
      </c>
      <c r="H283" s="9">
        <f t="shared" si="32"/>
        <v>1250</v>
      </c>
    </row>
    <row r="284" spans="1:8" s="4" customFormat="1" ht="12.75" x14ac:dyDescent="0.2">
      <c r="B284" s="4" t="s">
        <v>181</v>
      </c>
      <c r="C284" s="7">
        <f>'Bdg14-15'!F291</f>
        <v>8000</v>
      </c>
      <c r="D284" s="7"/>
      <c r="E284" s="7">
        <v>8625</v>
      </c>
      <c r="G284" s="8" t="str">
        <f t="shared" si="31"/>
        <v>Increased</v>
      </c>
      <c r="H284" s="9">
        <f t="shared" si="32"/>
        <v>625</v>
      </c>
    </row>
    <row r="285" spans="1:8" s="4" customFormat="1" ht="12.75" x14ac:dyDescent="0.2">
      <c r="B285" s="4" t="s">
        <v>182</v>
      </c>
      <c r="C285" s="7">
        <f>'Bdg14-15'!F292</f>
        <v>10000</v>
      </c>
      <c r="D285" s="7"/>
      <c r="E285" s="7">
        <v>10000</v>
      </c>
      <c r="G285" s="8" t="str">
        <f t="shared" si="31"/>
        <v>Decreased</v>
      </c>
      <c r="H285" s="9">
        <f t="shared" si="32"/>
        <v>0</v>
      </c>
    </row>
    <row r="286" spans="1:8" s="4" customFormat="1" ht="12.75" x14ac:dyDescent="0.2">
      <c r="B286" s="4" t="s">
        <v>183</v>
      </c>
      <c r="C286" s="7">
        <f>'Bdg14-15'!F293</f>
        <v>6050</v>
      </c>
      <c r="D286" s="7"/>
      <c r="E286" s="7">
        <v>6050</v>
      </c>
      <c r="G286" s="8" t="str">
        <f t="shared" si="31"/>
        <v>Decreased</v>
      </c>
      <c r="H286" s="9">
        <f t="shared" si="32"/>
        <v>0</v>
      </c>
    </row>
    <row r="287" spans="1:8" s="4" customFormat="1" ht="12.75" x14ac:dyDescent="0.2">
      <c r="B287" s="4" t="s">
        <v>131</v>
      </c>
      <c r="C287" s="7">
        <f>'Bdg14-15'!F294</f>
        <v>700</v>
      </c>
      <c r="D287" s="7"/>
      <c r="E287" s="7">
        <v>700</v>
      </c>
      <c r="G287" s="8" t="str">
        <f t="shared" si="31"/>
        <v>Decreased</v>
      </c>
      <c r="H287" s="9">
        <f t="shared" si="32"/>
        <v>0</v>
      </c>
    </row>
    <row r="288" spans="1:8" s="4" customFormat="1" ht="12.75" x14ac:dyDescent="0.2">
      <c r="B288" s="4" t="s">
        <v>68</v>
      </c>
      <c r="C288" s="7">
        <f>'Bdg14-15'!F295</f>
        <v>200</v>
      </c>
      <c r="D288" s="7"/>
      <c r="E288" s="7">
        <v>200</v>
      </c>
      <c r="G288" s="8" t="str">
        <f t="shared" si="31"/>
        <v>Decreased</v>
      </c>
      <c r="H288" s="9">
        <f t="shared" si="32"/>
        <v>0</v>
      </c>
    </row>
    <row r="289" spans="1:8" s="4" customFormat="1" ht="12.75" x14ac:dyDescent="0.2">
      <c r="B289" s="4" t="s">
        <v>132</v>
      </c>
      <c r="C289" s="48">
        <v>4189.38</v>
      </c>
      <c r="D289" s="48"/>
      <c r="E289" s="48">
        <f>(E282+E283+E284)*(PB!I4+PB!I6)</f>
        <v>4666.1599999999989</v>
      </c>
      <c r="G289" s="8" t="str">
        <f t="shared" si="31"/>
        <v>Increased</v>
      </c>
      <c r="H289" s="9">
        <f t="shared" si="32"/>
        <v>476.77999999999884</v>
      </c>
    </row>
    <row r="290" spans="1:8" s="18" customFormat="1" x14ac:dyDescent="0.25">
      <c r="A290" s="18" t="s">
        <v>184</v>
      </c>
      <c r="C290" s="2">
        <f>SUM(C282:C289)</f>
        <v>47789.38</v>
      </c>
      <c r="D290" s="31"/>
      <c r="E290" s="2">
        <f>SUM(E282:E289)</f>
        <v>52641.159999999996</v>
      </c>
      <c r="G290" s="8" t="str">
        <f t="shared" si="31"/>
        <v>Increased</v>
      </c>
      <c r="H290" s="3">
        <f t="shared" si="32"/>
        <v>4851.7799999999988</v>
      </c>
    </row>
    <row r="292" spans="1:8" s="13" customFormat="1" x14ac:dyDescent="0.25">
      <c r="A292" s="13" t="s">
        <v>185</v>
      </c>
      <c r="C292" s="16"/>
      <c r="D292" s="34"/>
      <c r="E292" s="16"/>
      <c r="H292" s="3"/>
    </row>
    <row r="293" spans="1:8" s="4" customFormat="1" ht="12.75" x14ac:dyDescent="0.2">
      <c r="B293" s="4" t="s">
        <v>186</v>
      </c>
      <c r="C293" s="7">
        <f>'Bdg14-15'!F301</f>
        <v>5500</v>
      </c>
      <c r="D293" s="7"/>
      <c r="E293" s="7">
        <v>6000</v>
      </c>
      <c r="G293" s="8" t="str">
        <f t="shared" ref="G293:G302" si="33">IF(C293&lt;E293,"Increased","Decreased")</f>
        <v>Increased</v>
      </c>
      <c r="H293" s="9">
        <f t="shared" ref="H293:H302" si="34">E293-C293</f>
        <v>500</v>
      </c>
    </row>
    <row r="294" spans="1:8" s="4" customFormat="1" ht="12.75" x14ac:dyDescent="0.2">
      <c r="B294" s="4" t="s">
        <v>187</v>
      </c>
      <c r="C294" s="7">
        <f>'Bdg14-15'!F302</f>
        <v>4750</v>
      </c>
      <c r="D294" s="7"/>
      <c r="E294" s="7">
        <v>4750</v>
      </c>
      <c r="G294" s="8" t="str">
        <f t="shared" si="33"/>
        <v>Decreased</v>
      </c>
      <c r="H294" s="9">
        <f t="shared" si="34"/>
        <v>0</v>
      </c>
    </row>
    <row r="295" spans="1:8" s="4" customFormat="1" ht="12.75" x14ac:dyDescent="0.2">
      <c r="B295" s="4" t="s">
        <v>188</v>
      </c>
      <c r="C295" s="7">
        <f>'Bdg14-15'!F303</f>
        <v>30000</v>
      </c>
      <c r="D295" s="7"/>
      <c r="E295" s="7">
        <v>30000</v>
      </c>
      <c r="G295" s="8" t="str">
        <f t="shared" si="33"/>
        <v>Decreased</v>
      </c>
      <c r="H295" s="9">
        <f t="shared" si="34"/>
        <v>0</v>
      </c>
    </row>
    <row r="296" spans="1:8" s="4" customFormat="1" ht="12.75" x14ac:dyDescent="0.2">
      <c r="B296" s="4" t="s">
        <v>189</v>
      </c>
      <c r="C296" s="7">
        <f>'Bdg14-15'!F304</f>
        <v>2000</v>
      </c>
      <c r="D296" s="7"/>
      <c r="E296" s="7">
        <v>2000</v>
      </c>
      <c r="G296" s="8" t="str">
        <f t="shared" si="33"/>
        <v>Decreased</v>
      </c>
      <c r="H296" s="9">
        <f t="shared" si="34"/>
        <v>0</v>
      </c>
    </row>
    <row r="297" spans="1:8" s="4" customFormat="1" ht="12.75" x14ac:dyDescent="0.2">
      <c r="B297" s="4" t="s">
        <v>190</v>
      </c>
      <c r="C297" s="7">
        <f>'Bdg14-15'!F305</f>
        <v>13000</v>
      </c>
      <c r="D297" s="7"/>
      <c r="E297" s="7">
        <v>13000</v>
      </c>
      <c r="G297" s="8" t="str">
        <f t="shared" si="33"/>
        <v>Decreased</v>
      </c>
      <c r="H297" s="9">
        <f t="shared" si="34"/>
        <v>0</v>
      </c>
    </row>
    <row r="298" spans="1:8" s="4" customFormat="1" ht="12.75" x14ac:dyDescent="0.2">
      <c r="B298" s="4" t="s">
        <v>191</v>
      </c>
      <c r="C298" s="7">
        <f>'Bdg14-15'!F306</f>
        <v>9500</v>
      </c>
      <c r="D298" s="7"/>
      <c r="E298" s="7">
        <v>9500</v>
      </c>
      <c r="G298" s="8" t="str">
        <f t="shared" si="33"/>
        <v>Decreased</v>
      </c>
      <c r="H298" s="9">
        <f t="shared" si="34"/>
        <v>0</v>
      </c>
    </row>
    <row r="299" spans="1:8" s="4" customFormat="1" ht="12.75" x14ac:dyDescent="0.2">
      <c r="B299" s="4" t="s">
        <v>192</v>
      </c>
      <c r="C299" s="7">
        <f>'Bdg14-15'!F307</f>
        <v>50</v>
      </c>
      <c r="D299" s="7"/>
      <c r="E299" s="7">
        <v>50</v>
      </c>
      <c r="G299" s="8" t="str">
        <f t="shared" si="33"/>
        <v>Decreased</v>
      </c>
      <c r="H299" s="9">
        <f t="shared" si="34"/>
        <v>0</v>
      </c>
    </row>
    <row r="300" spans="1:8" s="4" customFormat="1" ht="12.75" x14ac:dyDescent="0.2">
      <c r="B300" s="4" t="s">
        <v>68</v>
      </c>
      <c r="C300" s="7">
        <f>'Bdg14-15'!F308</f>
        <v>500</v>
      </c>
      <c r="D300" s="7"/>
      <c r="E300" s="7">
        <v>500</v>
      </c>
      <c r="G300" s="8" t="str">
        <f t="shared" si="33"/>
        <v>Decreased</v>
      </c>
      <c r="H300" s="9">
        <f t="shared" si="34"/>
        <v>0</v>
      </c>
    </row>
    <row r="301" spans="1:8" s="4" customFormat="1" ht="12.75" x14ac:dyDescent="0.2">
      <c r="B301" s="4" t="s">
        <v>193</v>
      </c>
      <c r="C301" s="7">
        <f>'Bdg14-15'!F309</f>
        <v>10000</v>
      </c>
      <c r="D301" s="7"/>
      <c r="E301" s="7">
        <v>10000</v>
      </c>
      <c r="G301" s="8" t="str">
        <f t="shared" si="33"/>
        <v>Decreased</v>
      </c>
      <c r="H301" s="9">
        <f t="shared" si="34"/>
        <v>0</v>
      </c>
    </row>
    <row r="302" spans="1:8" s="4" customFormat="1" ht="12.75" x14ac:dyDescent="0.2">
      <c r="B302" s="4" t="s">
        <v>132</v>
      </c>
      <c r="C302" s="48">
        <v>1611.3</v>
      </c>
      <c r="D302" s="7"/>
      <c r="E302" s="48">
        <f>(E293+E294)*(PB!I4+PB!I6)</f>
        <v>1616.7999999999997</v>
      </c>
      <c r="G302" s="8" t="str">
        <f t="shared" si="33"/>
        <v>Increased</v>
      </c>
      <c r="H302" s="9">
        <f t="shared" si="34"/>
        <v>5.4999999999997726</v>
      </c>
    </row>
    <row r="303" spans="1:8" x14ac:dyDescent="0.25">
      <c r="G303" s="8"/>
    </row>
    <row r="304" spans="1:8" s="18" customFormat="1" x14ac:dyDescent="0.25">
      <c r="A304" s="18" t="s">
        <v>194</v>
      </c>
      <c r="C304" s="2">
        <f>SUM(C293:C302)</f>
        <v>76911.3</v>
      </c>
      <c r="D304" s="31"/>
      <c r="E304" s="2">
        <f>SUM(E293:E302)</f>
        <v>77416.800000000003</v>
      </c>
      <c r="G304" s="8" t="str">
        <f>IF(C304&lt;E304,"Increased","Decreased")</f>
        <v>Increased</v>
      </c>
      <c r="H304" s="3">
        <f>E304-C304</f>
        <v>505.5</v>
      </c>
    </row>
    <row r="306" spans="1:8" s="13" customFormat="1" x14ac:dyDescent="0.25">
      <c r="A306" s="13" t="s">
        <v>195</v>
      </c>
      <c r="C306" s="2">
        <f>SUM(C304+C290+C265+C245+C235+C218+C208+C197+C189+C176+C164+C142+C138+C133)</f>
        <v>1204838.321</v>
      </c>
      <c r="D306" s="31"/>
      <c r="E306" s="2">
        <f>SUM(E304+E290+E265+E245+E235+E218+E208+E197+E189+E176+E164+E142+E138+E133)</f>
        <v>1202082.2231999997</v>
      </c>
      <c r="G306" s="8" t="str">
        <f>IF(C306&lt;E306,"Increased","Decreased")</f>
        <v>Decreased</v>
      </c>
      <c r="H306" s="3">
        <f>E306-C306</f>
        <v>-2756.0978000003379</v>
      </c>
    </row>
    <row r="307" spans="1:8" s="13" customFormat="1" x14ac:dyDescent="0.25">
      <c r="C307" s="16"/>
      <c r="D307" s="34"/>
      <c r="E307" s="16"/>
      <c r="G307" s="20"/>
      <c r="H307" s="3"/>
    </row>
    <row r="308" spans="1:8" s="4" customFormat="1" ht="12.75" x14ac:dyDescent="0.2">
      <c r="B308" s="4" t="s">
        <v>197</v>
      </c>
      <c r="C308" s="7">
        <f>C103</f>
        <v>1158815.3999999999</v>
      </c>
      <c r="D308" s="7"/>
      <c r="E308" s="7">
        <f>E103</f>
        <v>1128549.3600000001</v>
      </c>
      <c r="G308" s="8" t="str">
        <f t="shared" ref="G308:G313" si="35">IF(C308&lt;E308,"Increased","Decreased")</f>
        <v>Decreased</v>
      </c>
      <c r="H308" s="9">
        <f t="shared" ref="H308:H313" si="36">E308-C308</f>
        <v>-30266.039999999804</v>
      </c>
    </row>
    <row r="309" spans="1:8" s="4" customFormat="1" ht="12.75" x14ac:dyDescent="0.2">
      <c r="B309" s="4" t="s">
        <v>198</v>
      </c>
      <c r="C309" s="7">
        <f>C306</f>
        <v>1204838.321</v>
      </c>
      <c r="D309" s="7"/>
      <c r="E309" s="7">
        <f>E306</f>
        <v>1202082.2231999997</v>
      </c>
      <c r="G309" s="8" t="str">
        <f t="shared" si="35"/>
        <v>Decreased</v>
      </c>
      <c r="H309" s="9">
        <f t="shared" si="36"/>
        <v>-2756.0978000003379</v>
      </c>
    </row>
    <row r="310" spans="1:8" s="4" customFormat="1" ht="12.75" x14ac:dyDescent="0.2">
      <c r="B310" s="4" t="s">
        <v>199</v>
      </c>
      <c r="C310" s="7">
        <f>C308-C309</f>
        <v>-46022.921000000089</v>
      </c>
      <c r="D310" s="7"/>
      <c r="E310" s="7">
        <f>E308-E309</f>
        <v>-73532.863199999556</v>
      </c>
      <c r="G310" s="8" t="str">
        <f t="shared" si="35"/>
        <v>Decreased</v>
      </c>
      <c r="H310" s="9">
        <f t="shared" si="36"/>
        <v>-27509.942199999467</v>
      </c>
    </row>
    <row r="311" spans="1:8" s="4" customFormat="1" ht="12.75" x14ac:dyDescent="0.2">
      <c r="B311" s="4" t="s">
        <v>311</v>
      </c>
      <c r="C311" s="7"/>
      <c r="D311" s="7"/>
      <c r="E311" s="7"/>
      <c r="G311" s="8" t="str">
        <f t="shared" si="35"/>
        <v>Decreased</v>
      </c>
      <c r="H311" s="9">
        <f t="shared" si="36"/>
        <v>0</v>
      </c>
    </row>
    <row r="312" spans="1:8" s="4" customFormat="1" ht="12.75" x14ac:dyDescent="0.2">
      <c r="B312" s="4" t="s">
        <v>201</v>
      </c>
      <c r="C312" s="7">
        <f>'Bdg14-15'!F322</f>
        <v>549316.03</v>
      </c>
      <c r="D312" s="7"/>
      <c r="E312" s="7">
        <f>C313</f>
        <v>593240.07499999995</v>
      </c>
      <c r="G312" s="8" t="str">
        <f t="shared" si="35"/>
        <v>Increased</v>
      </c>
      <c r="H312" s="9">
        <f t="shared" si="36"/>
        <v>43924.044999999925</v>
      </c>
    </row>
    <row r="313" spans="1:8" s="4" customFormat="1" ht="12.75" x14ac:dyDescent="0.2">
      <c r="B313" s="4" t="s">
        <v>202</v>
      </c>
      <c r="C313" s="7">
        <f>'Bdg14-15'!F323</f>
        <v>593240.07499999995</v>
      </c>
      <c r="D313" s="7"/>
      <c r="E313" s="7">
        <f>E310+E312</f>
        <v>519707.2118000004</v>
      </c>
      <c r="G313" s="8" t="str">
        <f t="shared" si="35"/>
        <v>Decreased</v>
      </c>
      <c r="H313" s="9">
        <f t="shared" si="36"/>
        <v>-73532.863199999556</v>
      </c>
    </row>
    <row r="314" spans="1:8" s="4" customFormat="1" ht="12.75" x14ac:dyDescent="0.2">
      <c r="C314" s="7"/>
      <c r="D314" s="7"/>
      <c r="E314" s="7"/>
      <c r="G314" s="8"/>
      <c r="H314" s="9"/>
    </row>
    <row r="315" spans="1:8" s="4" customFormat="1" ht="12.75" x14ac:dyDescent="0.2">
      <c r="C315" s="7"/>
      <c r="D315" s="7"/>
      <c r="E315" s="7"/>
      <c r="G315" s="8"/>
      <c r="H315" s="9"/>
    </row>
    <row r="316" spans="1:8" s="4" customFormat="1" ht="12.75" x14ac:dyDescent="0.2">
      <c r="C316" s="7"/>
      <c r="D316" s="7"/>
      <c r="E316" s="7"/>
      <c r="G316" s="8"/>
      <c r="H316" s="9"/>
    </row>
    <row r="317" spans="1:8" s="4" customFormat="1" ht="12.75" x14ac:dyDescent="0.2">
      <c r="C317" s="7"/>
      <c r="D317" s="7"/>
      <c r="E317" s="7"/>
      <c r="G317" s="8"/>
      <c r="H317" s="9"/>
    </row>
    <row r="318" spans="1:8" s="4" customFormat="1" x14ac:dyDescent="0.25">
      <c r="A318" s="1" t="s">
        <v>314</v>
      </c>
      <c r="C318" s="7"/>
      <c r="D318" s="7"/>
      <c r="E318" s="7"/>
      <c r="G318" s="8"/>
      <c r="H318" s="9"/>
    </row>
    <row r="319" spans="1:8" s="4" customFormat="1" ht="12.75" x14ac:dyDescent="0.2">
      <c r="C319" s="7"/>
      <c r="D319" s="7"/>
      <c r="E319" s="7"/>
      <c r="G319" s="8"/>
      <c r="H319" s="9"/>
    </row>
    <row r="320" spans="1:8" s="4" customFormat="1" ht="12.75" x14ac:dyDescent="0.2">
      <c r="C320" s="7"/>
      <c r="D320" s="7"/>
      <c r="E320" s="7"/>
      <c r="G320" s="8"/>
      <c r="H320" s="9"/>
    </row>
    <row r="321" spans="1:8" s="4" customFormat="1" ht="12.75" x14ac:dyDescent="0.2">
      <c r="C321" s="7"/>
      <c r="D321" s="7"/>
      <c r="E321" s="7"/>
      <c r="G321" s="8"/>
      <c r="H321" s="9"/>
    </row>
    <row r="322" spans="1:8" s="4" customFormat="1" ht="12.75" x14ac:dyDescent="0.2">
      <c r="C322" s="7"/>
      <c r="D322" s="7"/>
      <c r="E322" s="7"/>
      <c r="G322" s="8"/>
      <c r="H322" s="9"/>
    </row>
    <row r="323" spans="1:8" s="4" customFormat="1" ht="12.75" x14ac:dyDescent="0.2">
      <c r="C323" s="7"/>
      <c r="D323" s="7"/>
      <c r="E323" s="7"/>
      <c r="G323" s="8"/>
      <c r="H323" s="9"/>
    </row>
    <row r="324" spans="1:8" s="4" customFormat="1" ht="12.75" x14ac:dyDescent="0.2">
      <c r="C324" s="7"/>
      <c r="D324" s="7"/>
      <c r="E324" s="7"/>
      <c r="G324" s="8"/>
      <c r="H324" s="9"/>
    </row>
    <row r="325" spans="1:8" s="4" customFormat="1" ht="12.75" x14ac:dyDescent="0.2">
      <c r="C325" s="7"/>
      <c r="D325" s="7"/>
      <c r="E325" s="7"/>
      <c r="G325" s="8"/>
      <c r="H325" s="9"/>
    </row>
    <row r="326" spans="1:8" s="4" customFormat="1" ht="12.75" x14ac:dyDescent="0.2">
      <c r="C326" s="7"/>
      <c r="D326" s="7"/>
      <c r="E326" s="7"/>
      <c r="G326" s="8"/>
      <c r="H326" s="9"/>
    </row>
    <row r="327" spans="1:8" s="4" customFormat="1" ht="12.75" x14ac:dyDescent="0.2">
      <c r="C327" s="7"/>
      <c r="D327" s="7"/>
      <c r="E327" s="7"/>
      <c r="G327" s="8"/>
      <c r="H327" s="9"/>
    </row>
    <row r="328" spans="1:8" s="4" customFormat="1" ht="12.75" x14ac:dyDescent="0.2">
      <c r="C328" s="7"/>
      <c r="D328" s="7"/>
      <c r="E328" s="7"/>
      <c r="G328" s="8"/>
      <c r="H328" s="9"/>
    </row>
    <row r="329" spans="1:8" s="4" customFormat="1" ht="12.75" x14ac:dyDescent="0.2">
      <c r="C329" s="7"/>
      <c r="D329" s="7"/>
      <c r="E329" s="7"/>
      <c r="G329" s="8"/>
      <c r="H329" s="9"/>
    </row>
    <row r="330" spans="1:8" s="4" customFormat="1" ht="12.75" x14ac:dyDescent="0.2">
      <c r="C330" s="7"/>
      <c r="D330" s="7"/>
      <c r="E330" s="7"/>
      <c r="G330" s="8"/>
      <c r="H330" s="9"/>
    </row>
    <row r="331" spans="1:8" s="4" customFormat="1" ht="12.75" x14ac:dyDescent="0.2">
      <c r="C331" s="7"/>
      <c r="D331" s="7"/>
      <c r="E331" s="7"/>
      <c r="G331" s="8"/>
      <c r="H331" s="9"/>
    </row>
    <row r="332" spans="1:8" s="37" customFormat="1" ht="20.25" x14ac:dyDescent="0.3">
      <c r="A332" s="37" t="s">
        <v>203</v>
      </c>
      <c r="C332" s="38"/>
      <c r="D332" s="34"/>
      <c r="E332" s="38"/>
      <c r="H332" s="24"/>
    </row>
    <row r="333" spans="1:8" s="5" customFormat="1" x14ac:dyDescent="0.25">
      <c r="C333" s="6" t="s">
        <v>4</v>
      </c>
      <c r="D333" s="32"/>
      <c r="E333" s="66">
        <v>0.9375</v>
      </c>
      <c r="G333" s="5" t="s">
        <v>5</v>
      </c>
      <c r="H333" s="56" t="s">
        <v>6</v>
      </c>
    </row>
    <row r="334" spans="1:8" s="13" customFormat="1" x14ac:dyDescent="0.25">
      <c r="A334" s="13" t="s">
        <v>196</v>
      </c>
      <c r="C334" s="16"/>
      <c r="D334" s="34"/>
      <c r="E334" s="16"/>
      <c r="G334" s="8"/>
      <c r="H334" s="3"/>
    </row>
    <row r="335" spans="1:8" s="4" customFormat="1" ht="12.75" x14ac:dyDescent="0.2">
      <c r="B335" s="4" t="s">
        <v>45</v>
      </c>
      <c r="C335" s="7">
        <f>C17</f>
        <v>24687.083154000004</v>
      </c>
      <c r="D335" s="7"/>
      <c r="E335" s="7">
        <f>E17</f>
        <v>22895.369778</v>
      </c>
      <c r="G335" s="8" t="str">
        <f t="shared" ref="G335:G367" si="37">IF(C335&lt;E335,"Increased","Decreased")</f>
        <v>Decreased</v>
      </c>
      <c r="H335" s="9">
        <f t="shared" ref="H335:H337" si="38">E335-C335</f>
        <v>-1791.7133760000033</v>
      </c>
    </row>
    <row r="336" spans="1:8" s="4" customFormat="1" ht="12.75" x14ac:dyDescent="0.2">
      <c r="B336" s="4" t="s">
        <v>295</v>
      </c>
      <c r="C336" s="7">
        <f>'Bdg14-15'!F345</f>
        <v>250</v>
      </c>
      <c r="D336" s="7"/>
      <c r="E336" s="7">
        <v>250</v>
      </c>
      <c r="G336" s="8" t="str">
        <f t="shared" si="37"/>
        <v>Decreased</v>
      </c>
      <c r="H336" s="9">
        <f t="shared" si="38"/>
        <v>0</v>
      </c>
    </row>
    <row r="337" spans="1:8" s="4" customFormat="1" ht="12.75" x14ac:dyDescent="0.2">
      <c r="B337" s="4" t="s">
        <v>204</v>
      </c>
      <c r="C337" s="7">
        <f>'Bdg14-15'!F346</f>
        <v>8600</v>
      </c>
      <c r="D337" s="7"/>
      <c r="E337" s="7"/>
      <c r="G337" s="8" t="str">
        <f t="shared" si="37"/>
        <v>Decreased</v>
      </c>
      <c r="H337" s="9">
        <f t="shared" si="38"/>
        <v>-8600</v>
      </c>
    </row>
    <row r="338" spans="1:8" x14ac:dyDescent="0.25">
      <c r="C338" s="7">
        <f>'Bdg14-15'!F347</f>
        <v>0</v>
      </c>
      <c r="G338" s="8"/>
    </row>
    <row r="339" spans="1:8" s="18" customFormat="1" x14ac:dyDescent="0.25">
      <c r="A339" s="18" t="s">
        <v>205</v>
      </c>
      <c r="C339" s="2">
        <f>SUM(C335:C337)</f>
        <v>33537.083154000007</v>
      </c>
      <c r="D339" s="35"/>
      <c r="E339" s="2">
        <f>SUM(E335:E337)</f>
        <v>23145.369778</v>
      </c>
      <c r="G339" s="8" t="str">
        <f t="shared" si="37"/>
        <v>Decreased</v>
      </c>
      <c r="H339" s="3">
        <f>E339-C339</f>
        <v>-10391.713376000007</v>
      </c>
    </row>
    <row r="340" spans="1:8" x14ac:dyDescent="0.25">
      <c r="G340" s="8"/>
    </row>
    <row r="341" spans="1:8" s="13" customFormat="1" x14ac:dyDescent="0.25">
      <c r="A341" s="13" t="s">
        <v>206</v>
      </c>
      <c r="C341" s="16"/>
      <c r="D341" s="34"/>
      <c r="E341" s="16"/>
      <c r="G341" s="8"/>
      <c r="H341" s="3"/>
    </row>
    <row r="342" spans="1:8" s="4" customFormat="1" ht="12.75" x14ac:dyDescent="0.2">
      <c r="B342" s="4" t="s">
        <v>207</v>
      </c>
      <c r="C342" s="7">
        <f>'Bdg14-15'!F351</f>
        <v>6034.08</v>
      </c>
      <c r="D342" s="7"/>
      <c r="E342" s="7">
        <v>6424.08</v>
      </c>
      <c r="G342" s="8" t="str">
        <f t="shared" si="37"/>
        <v>Increased</v>
      </c>
      <c r="H342" s="9">
        <f t="shared" ref="H342:H346" si="39">E342-C342</f>
        <v>390</v>
      </c>
    </row>
    <row r="343" spans="1:8" s="4" customFormat="1" ht="12.75" x14ac:dyDescent="0.2">
      <c r="B343" s="4" t="s">
        <v>208</v>
      </c>
      <c r="C343" s="7">
        <f>'Bdg14-15'!F352</f>
        <v>3233.17</v>
      </c>
      <c r="D343" s="7"/>
      <c r="E343" s="7">
        <v>3668.87</v>
      </c>
      <c r="G343" s="8" t="str">
        <f t="shared" si="37"/>
        <v>Increased</v>
      </c>
      <c r="H343" s="9">
        <f t="shared" si="39"/>
        <v>435.69999999999982</v>
      </c>
    </row>
    <row r="344" spans="1:8" s="4" customFormat="1" ht="12.75" x14ac:dyDescent="0.2">
      <c r="B344" s="4" t="s">
        <v>209</v>
      </c>
      <c r="C344" s="7">
        <f>'Bdg14-15'!F353</f>
        <v>4222.8900000000003</v>
      </c>
      <c r="D344" s="50"/>
      <c r="E344" s="7">
        <v>4724.04</v>
      </c>
      <c r="G344" s="8" t="str">
        <f t="shared" si="37"/>
        <v>Increased</v>
      </c>
      <c r="H344" s="9">
        <f t="shared" si="39"/>
        <v>501.14999999999964</v>
      </c>
    </row>
    <row r="345" spans="1:8" s="4" customFormat="1" ht="12.75" x14ac:dyDescent="0.2">
      <c r="B345" s="4" t="s">
        <v>210</v>
      </c>
      <c r="C345" s="7">
        <f>'Bdg14-15'!F354</f>
        <v>560.84</v>
      </c>
      <c r="D345" s="50"/>
      <c r="E345" s="7">
        <v>831</v>
      </c>
      <c r="G345" s="8" t="str">
        <f t="shared" si="37"/>
        <v>Increased</v>
      </c>
      <c r="H345" s="9">
        <f t="shared" si="39"/>
        <v>270.15999999999997</v>
      </c>
    </row>
    <row r="346" spans="1:8" s="4" customFormat="1" ht="12.75" x14ac:dyDescent="0.2">
      <c r="B346" s="4" t="s">
        <v>141</v>
      </c>
      <c r="C346" s="48">
        <f>'Bdg14-15'!F355</f>
        <v>2205.6378899999995</v>
      </c>
      <c r="D346" s="48"/>
      <c r="E346" s="48">
        <f>E342*(PB!I4+PB!I6)</f>
        <v>966.18163199999981</v>
      </c>
      <c r="G346" s="8" t="str">
        <f t="shared" si="37"/>
        <v>Decreased</v>
      </c>
      <c r="H346" s="9">
        <f t="shared" si="39"/>
        <v>-1239.4562579999997</v>
      </c>
    </row>
    <row r="347" spans="1:8" s="13" customFormat="1" x14ac:dyDescent="0.25">
      <c r="A347" s="13" t="s">
        <v>211</v>
      </c>
      <c r="C347" s="7">
        <f>'Bdg14-15'!F356</f>
        <v>0</v>
      </c>
      <c r="D347" s="34"/>
      <c r="E347" s="16"/>
      <c r="G347" s="8"/>
      <c r="H347" s="3"/>
    </row>
    <row r="348" spans="1:8" s="4" customFormat="1" ht="12.75" x14ac:dyDescent="0.2">
      <c r="B348" s="4" t="s">
        <v>212</v>
      </c>
      <c r="C348" s="7">
        <f>'Bdg14-15'!F357</f>
        <v>1000</v>
      </c>
      <c r="D348" s="7"/>
      <c r="E348" s="7">
        <v>1000</v>
      </c>
      <c r="G348" s="8" t="str">
        <f t="shared" si="37"/>
        <v>Decreased</v>
      </c>
      <c r="H348" s="9">
        <f t="shared" ref="H348:H351" si="40">E348-C348</f>
        <v>0</v>
      </c>
    </row>
    <row r="349" spans="1:8" s="4" customFormat="1" ht="12.75" x14ac:dyDescent="0.2">
      <c r="B349" s="4" t="s">
        <v>213</v>
      </c>
      <c r="C349" s="7">
        <f>'Bdg14-15'!F358</f>
        <v>500</v>
      </c>
      <c r="D349" s="7"/>
      <c r="E349" s="7">
        <v>500</v>
      </c>
      <c r="G349" s="8" t="str">
        <f t="shared" si="37"/>
        <v>Decreased</v>
      </c>
      <c r="H349" s="9">
        <f t="shared" si="40"/>
        <v>0</v>
      </c>
    </row>
    <row r="350" spans="1:8" s="4" customFormat="1" ht="12.75" x14ac:dyDescent="0.2">
      <c r="B350" s="4" t="s">
        <v>214</v>
      </c>
      <c r="C350" s="7">
        <f>'Bdg14-15'!F359</f>
        <v>300</v>
      </c>
      <c r="D350" s="7"/>
      <c r="E350" s="7">
        <v>300</v>
      </c>
      <c r="G350" s="8" t="str">
        <f t="shared" si="37"/>
        <v>Decreased</v>
      </c>
      <c r="H350" s="9">
        <f t="shared" si="40"/>
        <v>0</v>
      </c>
    </row>
    <row r="351" spans="1:8" s="4" customFormat="1" ht="12.75" x14ac:dyDescent="0.2">
      <c r="B351" s="4" t="s">
        <v>215</v>
      </c>
      <c r="C351" s="7">
        <f>'Bdg14-15'!F360</f>
        <v>300</v>
      </c>
      <c r="D351" s="7"/>
      <c r="E351" s="7">
        <v>300</v>
      </c>
      <c r="G351" s="8" t="str">
        <f t="shared" si="37"/>
        <v>Decreased</v>
      </c>
      <c r="H351" s="9">
        <f t="shared" si="40"/>
        <v>0</v>
      </c>
    </row>
    <row r="352" spans="1:8" s="13" customFormat="1" x14ac:dyDescent="0.25">
      <c r="A352" s="13" t="s">
        <v>216</v>
      </c>
      <c r="C352" s="16"/>
      <c r="D352" s="34"/>
      <c r="E352" s="16"/>
      <c r="G352" s="8"/>
      <c r="H352" s="3"/>
    </row>
    <row r="353" spans="1:8" s="4" customFormat="1" ht="12.75" x14ac:dyDescent="0.2">
      <c r="B353" s="4" t="s">
        <v>216</v>
      </c>
      <c r="C353" s="7">
        <f>'Bdg14-15'!F362</f>
        <v>1800</v>
      </c>
      <c r="D353" s="7"/>
      <c r="E353" s="7">
        <f>500+780</f>
        <v>1280</v>
      </c>
      <c r="G353" s="8" t="str">
        <f t="shared" si="37"/>
        <v>Decreased</v>
      </c>
      <c r="H353" s="9">
        <f t="shared" ref="H353:H360" si="41">E353-C353</f>
        <v>-520</v>
      </c>
    </row>
    <row r="354" spans="1:8" s="4" customFormat="1" ht="12.75" x14ac:dyDescent="0.2">
      <c r="B354" s="4" t="s">
        <v>217</v>
      </c>
      <c r="C354" s="7">
        <f>'Bdg14-15'!F363</f>
        <v>3000</v>
      </c>
      <c r="D354" s="7"/>
      <c r="E354" s="7">
        <v>3000</v>
      </c>
      <c r="G354" s="8" t="str">
        <f t="shared" si="37"/>
        <v>Decreased</v>
      </c>
      <c r="H354" s="9">
        <f t="shared" si="41"/>
        <v>0</v>
      </c>
    </row>
    <row r="355" spans="1:8" s="4" customFormat="1" ht="12.75" x14ac:dyDescent="0.2">
      <c r="B355" s="4" t="s">
        <v>218</v>
      </c>
      <c r="C355" s="7">
        <f>'Bdg14-15'!F364</f>
        <v>900</v>
      </c>
      <c r="D355" s="7"/>
      <c r="E355" s="7">
        <v>2000</v>
      </c>
      <c r="G355" s="8" t="str">
        <f t="shared" si="37"/>
        <v>Increased</v>
      </c>
      <c r="H355" s="9">
        <f t="shared" si="41"/>
        <v>1100</v>
      </c>
    </row>
    <row r="356" spans="1:8" s="4" customFormat="1" ht="12.75" x14ac:dyDescent="0.2">
      <c r="B356" s="4" t="s">
        <v>219</v>
      </c>
      <c r="C356" s="7">
        <f>'Bdg14-15'!F365</f>
        <v>0</v>
      </c>
      <c r="D356" s="7"/>
      <c r="E356" s="7"/>
      <c r="G356" s="8" t="str">
        <f t="shared" si="37"/>
        <v>Decreased</v>
      </c>
      <c r="H356" s="9">
        <f t="shared" si="41"/>
        <v>0</v>
      </c>
    </row>
    <row r="357" spans="1:8" s="4" customFormat="1" ht="12.75" x14ac:dyDescent="0.2">
      <c r="B357" s="4" t="s">
        <v>220</v>
      </c>
      <c r="C357" s="7">
        <f>'Bdg14-15'!F366</f>
        <v>300</v>
      </c>
      <c r="D357" s="7"/>
      <c r="E357" s="7">
        <v>300</v>
      </c>
      <c r="G357" s="8" t="str">
        <f t="shared" si="37"/>
        <v>Decreased</v>
      </c>
      <c r="H357" s="9">
        <f t="shared" si="41"/>
        <v>0</v>
      </c>
    </row>
    <row r="358" spans="1:8" s="4" customFormat="1" ht="12.75" x14ac:dyDescent="0.2">
      <c r="B358" s="4" t="s">
        <v>221</v>
      </c>
      <c r="C358" s="7">
        <f>'Bdg14-15'!F367</f>
        <v>1000</v>
      </c>
      <c r="D358" s="7"/>
      <c r="E358" s="7">
        <v>1000</v>
      </c>
      <c r="G358" s="8" t="str">
        <f t="shared" si="37"/>
        <v>Decreased</v>
      </c>
      <c r="H358" s="9">
        <f t="shared" si="41"/>
        <v>0</v>
      </c>
    </row>
    <row r="359" spans="1:8" s="4" customFormat="1" ht="12.75" x14ac:dyDescent="0.2">
      <c r="B359" s="4" t="s">
        <v>222</v>
      </c>
      <c r="C359" s="7">
        <f>'Bdg14-15'!F368</f>
        <v>173</v>
      </c>
      <c r="D359" s="7"/>
      <c r="E359" s="7">
        <v>173.15</v>
      </c>
      <c r="G359" s="8" t="str">
        <f t="shared" si="37"/>
        <v>Increased</v>
      </c>
      <c r="H359" s="9">
        <f t="shared" si="41"/>
        <v>0.15000000000000568</v>
      </c>
    </row>
    <row r="360" spans="1:8" s="18" customFormat="1" x14ac:dyDescent="0.25">
      <c r="A360" s="18" t="s">
        <v>223</v>
      </c>
      <c r="C360" s="2">
        <f>SUM(C342:C359)</f>
        <v>25529.617890000001</v>
      </c>
      <c r="D360" s="35"/>
      <c r="E360" s="2">
        <f>SUM(E342:E359)</f>
        <v>26467.321632000003</v>
      </c>
      <c r="G360" s="8" t="str">
        <f t="shared" si="37"/>
        <v>Increased</v>
      </c>
      <c r="H360" s="9">
        <f t="shared" si="41"/>
        <v>937.70374200000151</v>
      </c>
    </row>
    <row r="362" spans="1:8" s="4" customFormat="1" ht="12.75" x14ac:dyDescent="0.2">
      <c r="B362" s="4" t="s">
        <v>197</v>
      </c>
      <c r="C362" s="7">
        <f>C339</f>
        <v>33537.083154000007</v>
      </c>
      <c r="D362" s="7"/>
      <c r="E362" s="7">
        <f>E339</f>
        <v>23145.369778</v>
      </c>
      <c r="G362" s="8" t="str">
        <f>IF(C361&lt;E361,"Increased","Decreased")</f>
        <v>Decreased</v>
      </c>
      <c r="H362" s="9">
        <f>E361-C361</f>
        <v>0</v>
      </c>
    </row>
    <row r="363" spans="1:8" s="4" customFormat="1" ht="12.75" x14ac:dyDescent="0.2">
      <c r="B363" s="4" t="s">
        <v>224</v>
      </c>
      <c r="C363" s="7">
        <f>C360</f>
        <v>25529.617890000001</v>
      </c>
      <c r="D363" s="7"/>
      <c r="E363" s="7">
        <f>E360</f>
        <v>26467.321632000003</v>
      </c>
      <c r="G363" s="8" t="str">
        <f t="shared" si="37"/>
        <v>Increased</v>
      </c>
      <c r="H363" s="9">
        <f t="shared" ref="H363:H367" si="42">E363-C363</f>
        <v>937.70374200000151</v>
      </c>
    </row>
    <row r="364" spans="1:8" s="4" customFormat="1" ht="12.75" x14ac:dyDescent="0.2">
      <c r="B364" s="4" t="s">
        <v>225</v>
      </c>
      <c r="C364" s="7">
        <f>'Bdg14-15'!F371</f>
        <v>20949.741177000004</v>
      </c>
      <c r="D364" s="7"/>
      <c r="E364" s="7">
        <f>E362-E363</f>
        <v>-3321.9518540000026</v>
      </c>
      <c r="G364" s="8" t="str">
        <f t="shared" si="37"/>
        <v>Decreased</v>
      </c>
      <c r="H364" s="9">
        <f t="shared" si="42"/>
        <v>-24271.693031000006</v>
      </c>
    </row>
    <row r="365" spans="1:8" s="4" customFormat="1" ht="12.75" x14ac:dyDescent="0.2">
      <c r="B365" s="4" t="s">
        <v>265</v>
      </c>
      <c r="C365" s="7">
        <f>'Bdg14-15'!F372</f>
        <v>25529.617890000001</v>
      </c>
      <c r="D365" s="7"/>
      <c r="E365" s="7"/>
      <c r="G365" s="8"/>
      <c r="H365" s="9"/>
    </row>
    <row r="366" spans="1:8" s="4" customFormat="1" ht="12.75" x14ac:dyDescent="0.2">
      <c r="B366" s="4" t="s">
        <v>201</v>
      </c>
      <c r="C366" s="7">
        <f>'Bdg14-15'!F373</f>
        <v>-4579.8767129999978</v>
      </c>
      <c r="D366" s="7"/>
      <c r="E366" s="7">
        <f>C367</f>
        <v>8600</v>
      </c>
      <c r="G366" s="8" t="str">
        <f t="shared" si="37"/>
        <v>Increased</v>
      </c>
      <c r="H366" s="9">
        <f t="shared" si="42"/>
        <v>13179.876712999998</v>
      </c>
    </row>
    <row r="367" spans="1:8" s="4" customFormat="1" ht="12.75" x14ac:dyDescent="0.2">
      <c r="B367" s="4" t="s">
        <v>226</v>
      </c>
      <c r="C367" s="7">
        <f>'Bdg14-15'!F374</f>
        <v>8600</v>
      </c>
      <c r="D367" s="7"/>
      <c r="E367" s="7">
        <f>E364+E366</f>
        <v>5278.0481459999974</v>
      </c>
      <c r="G367" s="8" t="str">
        <f t="shared" si="37"/>
        <v>Decreased</v>
      </c>
      <c r="H367" s="9">
        <f t="shared" si="42"/>
        <v>-3321.9518540000026</v>
      </c>
    </row>
    <row r="368" spans="1:8" s="4" customFormat="1" ht="12.75" x14ac:dyDescent="0.2">
      <c r="C368" s="7"/>
      <c r="D368" s="7"/>
      <c r="E368" s="7"/>
      <c r="H368" s="9"/>
    </row>
    <row r="369" spans="1:8" x14ac:dyDescent="0.25">
      <c r="A369" s="1" t="s">
        <v>314</v>
      </c>
    </row>
    <row r="383" spans="1:8" s="37" customFormat="1" ht="20.25" x14ac:dyDescent="0.3">
      <c r="A383" s="37" t="s">
        <v>227</v>
      </c>
      <c r="D383" s="38"/>
      <c r="G383" s="39"/>
      <c r="H383" s="22"/>
    </row>
    <row r="384" spans="1:8" x14ac:dyDescent="0.25">
      <c r="C384" s="6" t="s">
        <v>4</v>
      </c>
      <c r="D384" s="32"/>
      <c r="E384" s="66">
        <v>0.9375</v>
      </c>
      <c r="F384" s="5"/>
      <c r="G384" s="5" t="s">
        <v>5</v>
      </c>
      <c r="H384" s="56" t="s">
        <v>6</v>
      </c>
    </row>
    <row r="385" spans="1:17" s="13" customFormat="1" x14ac:dyDescent="0.25">
      <c r="A385" s="13" t="s">
        <v>228</v>
      </c>
      <c r="C385" s="16"/>
      <c r="D385" s="34"/>
      <c r="E385" s="16"/>
      <c r="G385" s="8"/>
      <c r="H385" s="3"/>
    </row>
    <row r="386" spans="1:17" s="4" customFormat="1" ht="12.75" x14ac:dyDescent="0.2">
      <c r="B386" s="4" t="s">
        <v>229</v>
      </c>
      <c r="C386" s="7">
        <f>C23</f>
        <v>58632</v>
      </c>
      <c r="D386" s="7"/>
      <c r="E386" s="7">
        <f>E23</f>
        <v>54377</v>
      </c>
      <c r="G386" s="8" t="str">
        <f t="shared" ref="G386:G392" si="43">IF(C386&lt;E386,"Increased","Decreased")</f>
        <v>Decreased</v>
      </c>
      <c r="H386" s="9">
        <f t="shared" ref="H386:H389" si="44">E386-C386</f>
        <v>-4255</v>
      </c>
    </row>
    <row r="387" spans="1:17" s="4" customFormat="1" ht="12.75" x14ac:dyDescent="0.2">
      <c r="B387" s="4" t="s">
        <v>230</v>
      </c>
      <c r="C387" s="7">
        <f>'Bdg14-15'!F400</f>
        <v>27968</v>
      </c>
      <c r="D387" s="7"/>
      <c r="E387" s="7">
        <v>25000</v>
      </c>
      <c r="G387" s="8" t="str">
        <f t="shared" si="43"/>
        <v>Decreased</v>
      </c>
      <c r="H387" s="9">
        <f t="shared" si="44"/>
        <v>-2968</v>
      </c>
    </row>
    <row r="388" spans="1:17" s="4" customFormat="1" ht="12.75" x14ac:dyDescent="0.2">
      <c r="B388" s="4" t="s">
        <v>231</v>
      </c>
      <c r="C388" s="7">
        <f>'Bdg14-15'!F401</f>
        <v>1000</v>
      </c>
      <c r="D388" s="7"/>
      <c r="E388" s="7">
        <v>1000</v>
      </c>
      <c r="G388" s="8" t="str">
        <f t="shared" si="43"/>
        <v>Decreased</v>
      </c>
      <c r="H388" s="9">
        <f t="shared" si="44"/>
        <v>0</v>
      </c>
    </row>
    <row r="389" spans="1:17" s="4" customFormat="1" ht="12.75" x14ac:dyDescent="0.2">
      <c r="B389" s="4" t="s">
        <v>232</v>
      </c>
      <c r="C389" s="7">
        <f>'Bdg14-15'!F402</f>
        <v>350</v>
      </c>
      <c r="D389" s="7"/>
      <c r="E389" s="7">
        <v>350</v>
      </c>
      <c r="G389" s="8" t="str">
        <f t="shared" si="43"/>
        <v>Decreased</v>
      </c>
      <c r="H389" s="9">
        <f t="shared" si="44"/>
        <v>0</v>
      </c>
    </row>
    <row r="390" spans="1:17" s="4" customFormat="1" ht="13.5" x14ac:dyDescent="0.25">
      <c r="B390" s="4" t="s">
        <v>233</v>
      </c>
      <c r="C390" s="7">
        <f>'Bdg14-15'!F403</f>
        <v>3500</v>
      </c>
      <c r="D390" s="51"/>
      <c r="E390" s="7">
        <v>3500</v>
      </c>
      <c r="F390" s="52"/>
      <c r="G390" s="8" t="str">
        <f t="shared" si="43"/>
        <v>Decreased</v>
      </c>
      <c r="H390" s="9">
        <f>E390-C390</f>
        <v>0</v>
      </c>
    </row>
    <row r="391" spans="1:17" s="4" customFormat="1" ht="12.75" x14ac:dyDescent="0.2">
      <c r="B391" s="4" t="s">
        <v>234</v>
      </c>
      <c r="C391" s="7">
        <f>'Bdg14-15'!F404</f>
        <v>500</v>
      </c>
      <c r="D391" s="7"/>
      <c r="E391" s="7">
        <v>500</v>
      </c>
      <c r="G391" s="8" t="str">
        <f t="shared" si="43"/>
        <v>Decreased</v>
      </c>
      <c r="H391" s="9">
        <f t="shared" ref="H391:H392" si="45">E391-C391</f>
        <v>0</v>
      </c>
    </row>
    <row r="392" spans="1:17" s="4" customFormat="1" ht="12.75" x14ac:dyDescent="0.2">
      <c r="B392" s="4" t="s">
        <v>235</v>
      </c>
      <c r="C392" s="7">
        <f>'Bdg14-15'!F405</f>
        <v>6196.68</v>
      </c>
      <c r="D392" s="53"/>
      <c r="E392" s="7">
        <v>7700</v>
      </c>
      <c r="F392" s="15"/>
      <c r="G392" s="8" t="str">
        <f t="shared" si="43"/>
        <v>Increased</v>
      </c>
      <c r="H392" s="9">
        <f t="shared" si="45"/>
        <v>1503.3199999999997</v>
      </c>
    </row>
    <row r="393" spans="1:17" x14ac:dyDescent="0.25">
      <c r="G393" s="8"/>
    </row>
    <row r="394" spans="1:17" s="13" customFormat="1" x14ac:dyDescent="0.25">
      <c r="A394" s="13" t="s">
        <v>236</v>
      </c>
      <c r="C394" s="2">
        <f>SUM(C386:C392)</f>
        <v>98146.68</v>
      </c>
      <c r="D394" s="31"/>
      <c r="E394" s="2">
        <f>SUM(E386:E392)</f>
        <v>92427</v>
      </c>
      <c r="F394" s="1"/>
      <c r="G394" s="8" t="str">
        <f t="shared" ref="G394:G396" si="46">IF(C394&lt;E394,"Increased","Decreased")</f>
        <v>Decreased</v>
      </c>
      <c r="H394" s="3">
        <f>E394-C394</f>
        <v>-5719.679999999993</v>
      </c>
    </row>
    <row r="395" spans="1:17" x14ac:dyDescent="0.25">
      <c r="B395" s="1" t="s">
        <v>237</v>
      </c>
      <c r="D395" s="36"/>
      <c r="G395" s="8"/>
      <c r="L395" s="2"/>
      <c r="M395" s="36"/>
      <c r="N395" s="2"/>
      <c r="P395" s="8"/>
      <c r="Q395" s="3"/>
    </row>
    <row r="396" spans="1:17" s="18" customFormat="1" x14ac:dyDescent="0.25">
      <c r="A396" s="18" t="s">
        <v>238</v>
      </c>
      <c r="C396" s="2">
        <f>C394+C395</f>
        <v>98146.68</v>
      </c>
      <c r="D396" s="36"/>
      <c r="E396" s="2">
        <f>E394+E395</f>
        <v>92427</v>
      </c>
      <c r="F396" s="1"/>
      <c r="G396" s="8" t="str">
        <f t="shared" si="46"/>
        <v>Decreased</v>
      </c>
      <c r="H396" s="3">
        <f t="shared" ref="H396" si="47">E396-C396</f>
        <v>-5719.679999999993</v>
      </c>
    </row>
    <row r="397" spans="1:17" x14ac:dyDescent="0.25">
      <c r="G397" s="8"/>
    </row>
    <row r="398" spans="1:17" s="13" customFormat="1" x14ac:dyDescent="0.25">
      <c r="A398" s="13" t="s">
        <v>239</v>
      </c>
      <c r="C398" s="16"/>
      <c r="D398" s="34"/>
      <c r="E398" s="16"/>
      <c r="G398" s="20"/>
      <c r="H398" s="3"/>
    </row>
    <row r="399" spans="1:17" s="4" customFormat="1" ht="12.75" x14ac:dyDescent="0.2">
      <c r="B399" s="4" t="s">
        <v>240</v>
      </c>
      <c r="C399" s="7">
        <f>'Bdg14-15'!F412</f>
        <v>17000</v>
      </c>
      <c r="D399" s="7"/>
      <c r="E399" s="7">
        <v>17000</v>
      </c>
      <c r="G399" s="8" t="str">
        <f t="shared" ref="G399:G407" si="48">IF(C399&lt;E399,"Increased","Decreased")</f>
        <v>Decreased</v>
      </c>
      <c r="H399" s="9">
        <f t="shared" ref="H399:H412" si="49">E399-C399</f>
        <v>0</v>
      </c>
    </row>
    <row r="400" spans="1:17" s="4" customFormat="1" ht="12.75" x14ac:dyDescent="0.2">
      <c r="B400" s="4" t="s">
        <v>241</v>
      </c>
      <c r="C400" s="7">
        <f>'Bdg14-15'!F413</f>
        <v>25820</v>
      </c>
      <c r="D400" s="7"/>
      <c r="E400" s="7">
        <f>C400+2500</f>
        <v>28320</v>
      </c>
      <c r="G400" s="8" t="str">
        <f t="shared" si="48"/>
        <v>Increased</v>
      </c>
      <c r="H400" s="9">
        <f t="shared" si="49"/>
        <v>2500</v>
      </c>
    </row>
    <row r="401" spans="1:8" s="4" customFormat="1" ht="12.75" x14ac:dyDescent="0.2">
      <c r="B401" s="4" t="s">
        <v>137</v>
      </c>
      <c r="C401" s="7">
        <f>'Bdg14-15'!F414</f>
        <v>1000</v>
      </c>
      <c r="D401" s="7"/>
      <c r="E401" s="7">
        <v>2000</v>
      </c>
      <c r="G401" s="8" t="str">
        <f t="shared" si="48"/>
        <v>Increased</v>
      </c>
      <c r="H401" s="9">
        <f t="shared" si="49"/>
        <v>1000</v>
      </c>
    </row>
    <row r="402" spans="1:8" s="4" customFormat="1" ht="12.75" x14ac:dyDescent="0.2">
      <c r="B402" s="4" t="s">
        <v>242</v>
      </c>
      <c r="C402" s="7">
        <f>'Bdg14-15'!F415</f>
        <v>14000</v>
      </c>
      <c r="D402" s="7"/>
      <c r="E402" s="7">
        <v>14000</v>
      </c>
      <c r="G402" s="8" t="str">
        <f t="shared" si="48"/>
        <v>Decreased</v>
      </c>
      <c r="H402" s="9">
        <f t="shared" si="49"/>
        <v>0</v>
      </c>
    </row>
    <row r="403" spans="1:8" s="4" customFormat="1" ht="12.75" x14ac:dyDescent="0.2">
      <c r="B403" s="4" t="s">
        <v>243</v>
      </c>
      <c r="C403" s="7">
        <f>'Bdg14-15'!F416</f>
        <v>13500</v>
      </c>
      <c r="D403" s="53"/>
      <c r="E403" s="7">
        <v>13500</v>
      </c>
      <c r="F403" s="15"/>
      <c r="G403" s="8" t="str">
        <f t="shared" si="48"/>
        <v>Decreased</v>
      </c>
      <c r="H403" s="9">
        <f t="shared" si="49"/>
        <v>0</v>
      </c>
    </row>
    <row r="404" spans="1:8" s="4" customFormat="1" ht="12.75" x14ac:dyDescent="0.2">
      <c r="B404" s="4" t="s">
        <v>244</v>
      </c>
      <c r="C404" s="7">
        <f>'Bdg14-15'!F417</f>
        <v>300</v>
      </c>
      <c r="D404" s="7"/>
      <c r="E404" s="7">
        <v>300</v>
      </c>
      <c r="G404" s="8" t="str">
        <f t="shared" si="48"/>
        <v>Decreased</v>
      </c>
      <c r="H404" s="9">
        <f t="shared" si="49"/>
        <v>0</v>
      </c>
    </row>
    <row r="405" spans="1:8" s="4" customFormat="1" ht="12.75" x14ac:dyDescent="0.2">
      <c r="B405" s="4" t="s">
        <v>245</v>
      </c>
      <c r="C405" s="7">
        <f>'Bdg14-15'!F418</f>
        <v>30000</v>
      </c>
      <c r="D405" s="7"/>
      <c r="E405" s="7">
        <v>235000</v>
      </c>
      <c r="G405" s="8" t="str">
        <f t="shared" si="48"/>
        <v>Increased</v>
      </c>
      <c r="H405" s="9">
        <f t="shared" si="49"/>
        <v>205000</v>
      </c>
    </row>
    <row r="406" spans="1:8" s="4" customFormat="1" ht="12.75" x14ac:dyDescent="0.2">
      <c r="B406" s="4" t="s">
        <v>130</v>
      </c>
      <c r="C406" s="7">
        <f>'Bdg14-15'!F419</f>
        <v>1500</v>
      </c>
      <c r="D406" s="7"/>
      <c r="E406" s="7">
        <v>1500</v>
      </c>
      <c r="G406" s="8" t="str">
        <f t="shared" si="48"/>
        <v>Decreased</v>
      </c>
      <c r="H406" s="9">
        <f t="shared" si="49"/>
        <v>0</v>
      </c>
    </row>
    <row r="407" spans="1:8" s="4" customFormat="1" ht="12.75" x14ac:dyDescent="0.2">
      <c r="B407" s="4" t="s">
        <v>132</v>
      </c>
      <c r="C407" s="72">
        <f>(C399+C400+C401)*(PB!G4+PB!G6)</f>
        <v>7164.5699999999988</v>
      </c>
      <c r="D407" s="7"/>
      <c r="E407" s="48">
        <f>(E399+E400+E401)*(PB!I4+PB!I6)</f>
        <v>7116.927999999999</v>
      </c>
      <c r="G407" s="8" t="str">
        <f t="shared" si="48"/>
        <v>Decreased</v>
      </c>
      <c r="H407" s="9">
        <f t="shared" si="49"/>
        <v>-47.641999999999825</v>
      </c>
    </row>
    <row r="408" spans="1:8" s="4" customFormat="1" ht="12.75" x14ac:dyDescent="0.2">
      <c r="C408" s="7"/>
      <c r="D408" s="7"/>
      <c r="E408" s="7"/>
      <c r="G408" s="8"/>
      <c r="H408" s="9"/>
    </row>
    <row r="409" spans="1:8" s="18" customFormat="1" x14ac:dyDescent="0.25">
      <c r="A409" s="18" t="s">
        <v>246</v>
      </c>
      <c r="C409" s="21">
        <f>SUM(C399:C407)</f>
        <v>110284.56999999999</v>
      </c>
      <c r="D409" s="35"/>
      <c r="E409" s="21">
        <f>SUM(E399:E407)</f>
        <v>318736.92800000001</v>
      </c>
      <c r="G409" s="8" t="str">
        <f t="shared" ref="G409" si="50">IF(C409&lt;E409,"Increased","Decreased")</f>
        <v>Increased</v>
      </c>
      <c r="H409" s="3">
        <f>E409-C409</f>
        <v>208452.35800000001</v>
      </c>
    </row>
    <row r="410" spans="1:8" x14ac:dyDescent="0.25">
      <c r="G410" s="8"/>
    </row>
    <row r="411" spans="1:8" s="4" customFormat="1" ht="13.5" x14ac:dyDescent="0.25">
      <c r="B411" s="4" t="s">
        <v>197</v>
      </c>
      <c r="C411" s="7">
        <f>'Bdg14-15'!F424</f>
        <v>133038.68</v>
      </c>
      <c r="D411" s="51"/>
      <c r="E411" s="7">
        <f>E396</f>
        <v>92427</v>
      </c>
      <c r="F411" s="52"/>
      <c r="G411" s="8" t="str">
        <f t="shared" ref="G411:G415" si="51">IF(C411&lt;E411,"Increased","Decreased")</f>
        <v>Decreased</v>
      </c>
      <c r="H411" s="9">
        <f t="shared" si="49"/>
        <v>-40611.679999999993</v>
      </c>
    </row>
    <row r="412" spans="1:8" s="4" customFormat="1" ht="12.75" x14ac:dyDescent="0.2">
      <c r="B412" s="4" t="s">
        <v>224</v>
      </c>
      <c r="C412" s="7">
        <f>'Bdg14-15'!F425</f>
        <v>110284.56999999999</v>
      </c>
      <c r="D412" s="7"/>
      <c r="E412" s="7">
        <f>E409</f>
        <v>318736.92800000001</v>
      </c>
      <c r="G412" s="8" t="str">
        <f t="shared" si="51"/>
        <v>Increased</v>
      </c>
      <c r="H412" s="9">
        <f t="shared" si="49"/>
        <v>208452.35800000001</v>
      </c>
    </row>
    <row r="413" spans="1:8" s="4" customFormat="1" ht="12.75" x14ac:dyDescent="0.2">
      <c r="B413" s="4" t="s">
        <v>225</v>
      </c>
      <c r="C413" s="7">
        <f>'Bdg14-15'!F426</f>
        <v>22754.11</v>
      </c>
      <c r="D413" s="7"/>
      <c r="E413" s="7">
        <f>E411-E412</f>
        <v>-226309.92800000001</v>
      </c>
      <c r="G413" s="8" t="str">
        <f t="shared" si="51"/>
        <v>Decreased</v>
      </c>
      <c r="H413" s="9">
        <f>E412-C412</f>
        <v>208452.35800000001</v>
      </c>
    </row>
    <row r="414" spans="1:8" s="4" customFormat="1" ht="12.75" x14ac:dyDescent="0.2">
      <c r="B414" s="4" t="s">
        <v>201</v>
      </c>
      <c r="C414" s="7">
        <f>'Bdg14-15'!F427</f>
        <v>161753.38</v>
      </c>
      <c r="D414" s="7"/>
      <c r="E414" s="7">
        <f>C415</f>
        <v>184507.49</v>
      </c>
      <c r="G414" s="8" t="str">
        <f t="shared" si="51"/>
        <v>Increased</v>
      </c>
      <c r="H414" s="9">
        <f t="shared" ref="H414:H415" si="52">E414-C414</f>
        <v>22754.109999999986</v>
      </c>
    </row>
    <row r="415" spans="1:8" s="4" customFormat="1" ht="12.75" x14ac:dyDescent="0.2">
      <c r="B415" s="4" t="s">
        <v>226</v>
      </c>
      <c r="C415" s="7">
        <f>C414+C413</f>
        <v>184507.49</v>
      </c>
      <c r="D415" s="7"/>
      <c r="E415" s="7">
        <f>E414+E413</f>
        <v>-41802.438000000024</v>
      </c>
      <c r="G415" s="8" t="str">
        <f t="shared" si="51"/>
        <v>Decreased</v>
      </c>
      <c r="H415" s="9">
        <f t="shared" si="52"/>
        <v>-226309.92800000001</v>
      </c>
    </row>
    <row r="416" spans="1:8" s="4" customFormat="1" ht="12.75" x14ac:dyDescent="0.2">
      <c r="C416" s="7"/>
      <c r="D416" s="7"/>
      <c r="E416" s="7"/>
      <c r="G416" s="8"/>
      <c r="H416" s="9"/>
    </row>
    <row r="418" spans="1:1" x14ac:dyDescent="0.25">
      <c r="A418" s="1" t="s">
        <v>314</v>
      </c>
    </row>
    <row r="433" spans="1:8" ht="20.25" x14ac:dyDescent="0.3">
      <c r="A433" s="37" t="s">
        <v>247</v>
      </c>
      <c r="B433" s="37"/>
    </row>
    <row r="434" spans="1:8" x14ac:dyDescent="0.25">
      <c r="C434" s="6" t="s">
        <v>4</v>
      </c>
      <c r="D434" s="32"/>
      <c r="E434" s="66">
        <v>0.9375</v>
      </c>
      <c r="F434" s="5"/>
      <c r="G434" s="5" t="s">
        <v>5</v>
      </c>
      <c r="H434" s="56" t="s">
        <v>6</v>
      </c>
    </row>
    <row r="435" spans="1:8" x14ac:dyDescent="0.25">
      <c r="A435" s="13" t="s">
        <v>248</v>
      </c>
      <c r="B435" s="13"/>
      <c r="C435" s="16"/>
      <c r="D435" s="34"/>
      <c r="E435" s="16"/>
      <c r="F435" s="13"/>
      <c r="G435" s="8"/>
    </row>
    <row r="436" spans="1:8" s="4" customFormat="1" ht="12.75" x14ac:dyDescent="0.2">
      <c r="B436" s="4" t="s">
        <v>229</v>
      </c>
      <c r="C436" s="7">
        <f>C25</f>
        <v>68013</v>
      </c>
      <c r="D436" s="7"/>
      <c r="E436" s="7">
        <f>E25</f>
        <v>63077</v>
      </c>
      <c r="G436" s="8" t="str">
        <f t="shared" ref="G436:G442" si="53">IF(C436&lt;E436,"Increased","Decreased")</f>
        <v>Decreased</v>
      </c>
      <c r="H436" s="9">
        <f t="shared" ref="H436:H439" si="54">E436-C436</f>
        <v>-4936</v>
      </c>
    </row>
    <row r="437" spans="1:8" s="4" customFormat="1" ht="12.75" x14ac:dyDescent="0.2">
      <c r="B437" s="4" t="s">
        <v>230</v>
      </c>
      <c r="C437" s="7">
        <f>'Bdg14-15'!F454</f>
        <v>32442.66</v>
      </c>
      <c r="D437" s="7"/>
      <c r="E437" s="7">
        <v>30500</v>
      </c>
      <c r="G437" s="8" t="str">
        <f t="shared" si="53"/>
        <v>Decreased</v>
      </c>
      <c r="H437" s="9">
        <f t="shared" si="54"/>
        <v>-1942.6599999999999</v>
      </c>
    </row>
    <row r="438" spans="1:8" s="4" customFormat="1" ht="12.75" x14ac:dyDescent="0.2">
      <c r="B438" s="4" t="s">
        <v>231</v>
      </c>
      <c r="C438" s="7">
        <f>'Bdg14-15'!F455</f>
        <v>2500</v>
      </c>
      <c r="D438" s="7"/>
      <c r="E438" s="7">
        <v>1000</v>
      </c>
      <c r="G438" s="8" t="str">
        <f t="shared" si="53"/>
        <v>Decreased</v>
      </c>
      <c r="H438" s="9">
        <f t="shared" si="54"/>
        <v>-1500</v>
      </c>
    </row>
    <row r="439" spans="1:8" s="4" customFormat="1" ht="12.75" x14ac:dyDescent="0.2">
      <c r="B439" s="4" t="s">
        <v>232</v>
      </c>
      <c r="C439" s="7">
        <f>'Bdg14-15'!F456</f>
        <v>200</v>
      </c>
      <c r="D439" s="7"/>
      <c r="E439" s="7">
        <v>300</v>
      </c>
      <c r="G439" s="8" t="str">
        <f t="shared" si="53"/>
        <v>Increased</v>
      </c>
      <c r="H439" s="9">
        <f t="shared" si="54"/>
        <v>100</v>
      </c>
    </row>
    <row r="440" spans="1:8" s="4" customFormat="1" ht="13.5" x14ac:dyDescent="0.25">
      <c r="B440" s="4" t="s">
        <v>233</v>
      </c>
      <c r="C440" s="7">
        <f>'Bdg14-15'!F457</f>
        <v>4500</v>
      </c>
      <c r="D440" s="51"/>
      <c r="E440" s="7">
        <v>4000</v>
      </c>
      <c r="F440" s="52"/>
      <c r="G440" s="8" t="str">
        <f t="shared" si="53"/>
        <v>Decreased</v>
      </c>
      <c r="H440" s="9">
        <f>E440-C440</f>
        <v>-500</v>
      </c>
    </row>
    <row r="441" spans="1:8" s="4" customFormat="1" ht="12.75" x14ac:dyDescent="0.2">
      <c r="B441" s="4" t="s">
        <v>234</v>
      </c>
      <c r="C441" s="7">
        <f>'Bdg14-15'!F458</f>
        <v>750</v>
      </c>
      <c r="D441" s="7"/>
      <c r="E441" s="7">
        <v>500</v>
      </c>
      <c r="G441" s="8" t="str">
        <f t="shared" si="53"/>
        <v>Decreased</v>
      </c>
      <c r="H441" s="9">
        <f>E441-C441</f>
        <v>-250</v>
      </c>
    </row>
    <row r="442" spans="1:8" s="4" customFormat="1" ht="12.75" x14ac:dyDescent="0.2">
      <c r="B442" s="4" t="s">
        <v>235</v>
      </c>
      <c r="C442" s="7">
        <f>'Bdg14-15'!F459</f>
        <v>7100</v>
      </c>
      <c r="D442" s="53"/>
      <c r="E442" s="7">
        <v>9000</v>
      </c>
      <c r="F442" s="15"/>
      <c r="G442" s="8" t="str">
        <f t="shared" si="53"/>
        <v>Increased</v>
      </c>
      <c r="H442" s="9">
        <f>E442-C442</f>
        <v>1900</v>
      </c>
    </row>
    <row r="443" spans="1:8" x14ac:dyDescent="0.25">
      <c r="B443" s="1" t="s">
        <v>308</v>
      </c>
      <c r="G443" s="8"/>
    </row>
    <row r="444" spans="1:8" x14ac:dyDescent="0.25">
      <c r="A444" s="18" t="s">
        <v>261</v>
      </c>
      <c r="B444" s="18"/>
      <c r="C444" s="2">
        <f>SUM(C436:C442)</f>
        <v>115505.66</v>
      </c>
      <c r="E444" s="2">
        <f>SUM(E436:E442)</f>
        <v>108377</v>
      </c>
      <c r="G444" s="8" t="str">
        <f t="shared" ref="G444" si="55">IF(C444&lt;E444,"Increased","Decreased")</f>
        <v>Decreased</v>
      </c>
      <c r="H444" s="3">
        <f>E444-C444</f>
        <v>-7128.6600000000035</v>
      </c>
    </row>
    <row r="445" spans="1:8" x14ac:dyDescent="0.25">
      <c r="D445" s="36"/>
      <c r="G445" s="8"/>
    </row>
    <row r="446" spans="1:8" x14ac:dyDescent="0.25">
      <c r="A446" s="13" t="s">
        <v>249</v>
      </c>
      <c r="B446" s="13"/>
      <c r="D446" s="36"/>
      <c r="G446" s="8"/>
    </row>
    <row r="447" spans="1:8" s="4" customFormat="1" ht="12.75" x14ac:dyDescent="0.2">
      <c r="B447" s="4" t="s">
        <v>240</v>
      </c>
      <c r="C447" s="7">
        <f>'Bdg14-15'!F464</f>
        <v>17000</v>
      </c>
      <c r="D447" s="7"/>
      <c r="E447" s="7">
        <v>17000</v>
      </c>
      <c r="G447" s="8" t="str">
        <f t="shared" ref="G447:G455" si="56">IF(C447&lt;E447,"Increased","Decreased")</f>
        <v>Decreased</v>
      </c>
      <c r="H447" s="9">
        <f t="shared" ref="H447:H454" si="57">E447-C447</f>
        <v>0</v>
      </c>
    </row>
    <row r="448" spans="1:8" s="4" customFormat="1" ht="12.75" x14ac:dyDescent="0.2">
      <c r="B448" s="4" t="s">
        <v>241</v>
      </c>
      <c r="C448" s="7">
        <f>'Bdg14-15'!F465</f>
        <v>25820</v>
      </c>
      <c r="D448" s="53"/>
      <c r="E448" s="7">
        <f>C448+2500</f>
        <v>28320</v>
      </c>
      <c r="F448" s="15"/>
      <c r="G448" s="8" t="str">
        <f t="shared" si="56"/>
        <v>Increased</v>
      </c>
      <c r="H448" s="9">
        <f t="shared" si="57"/>
        <v>2500</v>
      </c>
    </row>
    <row r="449" spans="1:8" s="4" customFormat="1" ht="12.75" x14ac:dyDescent="0.2">
      <c r="B449" s="4" t="s">
        <v>137</v>
      </c>
      <c r="C449" s="7">
        <f>'Bdg14-15'!F466</f>
        <v>6000</v>
      </c>
      <c r="D449" s="7"/>
      <c r="E449" s="7">
        <v>6000</v>
      </c>
      <c r="G449" s="8" t="str">
        <f t="shared" si="56"/>
        <v>Decreased</v>
      </c>
      <c r="H449" s="9">
        <f t="shared" si="57"/>
        <v>0</v>
      </c>
    </row>
    <row r="450" spans="1:8" s="4" customFormat="1" ht="12.75" x14ac:dyDescent="0.2">
      <c r="B450" s="4" t="s">
        <v>242</v>
      </c>
      <c r="C450" s="7">
        <f>'Bdg14-15'!F467</f>
        <v>17500</v>
      </c>
      <c r="D450" s="7"/>
      <c r="E450" s="7">
        <v>17500</v>
      </c>
      <c r="G450" s="8" t="str">
        <f t="shared" si="56"/>
        <v>Decreased</v>
      </c>
      <c r="H450" s="9">
        <f t="shared" si="57"/>
        <v>0</v>
      </c>
    </row>
    <row r="451" spans="1:8" s="4" customFormat="1" ht="12.75" x14ac:dyDescent="0.2">
      <c r="B451" s="4" t="s">
        <v>243</v>
      </c>
      <c r="C451" s="7">
        <f>'Bdg14-15'!F468</f>
        <v>38836</v>
      </c>
      <c r="D451" s="7"/>
      <c r="E451" s="7">
        <v>63836</v>
      </c>
      <c r="G451" s="8" t="str">
        <f t="shared" si="56"/>
        <v>Increased</v>
      </c>
      <c r="H451" s="9">
        <f t="shared" si="57"/>
        <v>25000</v>
      </c>
    </row>
    <row r="452" spans="1:8" s="4" customFormat="1" ht="12.75" x14ac:dyDescent="0.2">
      <c r="B452" s="4" t="s">
        <v>244</v>
      </c>
      <c r="C452" s="7">
        <f>'Bdg14-15'!F469</f>
        <v>1300</v>
      </c>
      <c r="D452" s="7"/>
      <c r="E452" s="7">
        <v>1300</v>
      </c>
      <c r="G452" s="8" t="str">
        <f t="shared" si="56"/>
        <v>Decreased</v>
      </c>
      <c r="H452" s="9">
        <f t="shared" si="57"/>
        <v>0</v>
      </c>
    </row>
    <row r="453" spans="1:8" s="4" customFormat="1" ht="12.75" x14ac:dyDescent="0.2">
      <c r="B453" s="4" t="s">
        <v>245</v>
      </c>
      <c r="C453" s="7">
        <f>'Bdg14-15'!F470</f>
        <v>30000</v>
      </c>
      <c r="D453" s="53"/>
      <c r="E453" s="7">
        <v>20000</v>
      </c>
      <c r="F453" s="15"/>
      <c r="G453" s="8" t="str">
        <f t="shared" si="56"/>
        <v>Decreased</v>
      </c>
      <c r="H453" s="9">
        <f t="shared" si="57"/>
        <v>-10000</v>
      </c>
    </row>
    <row r="454" spans="1:8" s="4" customFormat="1" ht="12.75" x14ac:dyDescent="0.2">
      <c r="B454" s="4" t="s">
        <v>130</v>
      </c>
      <c r="C454" s="7">
        <f>'Bdg14-15'!F471</f>
        <v>1500</v>
      </c>
      <c r="D454" s="7"/>
      <c r="E454" s="7">
        <v>1500</v>
      </c>
      <c r="G454" s="8" t="str">
        <f t="shared" si="56"/>
        <v>Decreased</v>
      </c>
      <c r="H454" s="9">
        <f t="shared" si="57"/>
        <v>0</v>
      </c>
    </row>
    <row r="455" spans="1:8" s="4" customFormat="1" ht="12.75" x14ac:dyDescent="0.2">
      <c r="B455" s="4" t="s">
        <v>132</v>
      </c>
      <c r="C455" s="48">
        <f>(C447+C448+C449)*(PB!G4+PB!G6)</f>
        <v>7982.0699999999988</v>
      </c>
      <c r="D455" s="48"/>
      <c r="E455" s="48">
        <f>(E447+E448+E449)*(PB!I4+PB!I6)</f>
        <v>7718.5279999999984</v>
      </c>
      <c r="G455" s="8" t="str">
        <f t="shared" si="56"/>
        <v>Decreased</v>
      </c>
      <c r="H455" s="9">
        <f>E455-C455</f>
        <v>-263.54200000000037</v>
      </c>
    </row>
    <row r="456" spans="1:8" s="4" customFormat="1" ht="12.75" x14ac:dyDescent="0.2">
      <c r="B456" s="4" t="s">
        <v>262</v>
      </c>
      <c r="C456" s="7">
        <f>'Bdg14-15'!F473</f>
        <v>0</v>
      </c>
      <c r="D456" s="7"/>
      <c r="E456" s="7"/>
      <c r="G456" s="8"/>
      <c r="H456" s="9"/>
    </row>
    <row r="457" spans="1:8" x14ac:dyDescent="0.25">
      <c r="A457" s="18" t="s">
        <v>250</v>
      </c>
      <c r="B457" s="18"/>
      <c r="C457" s="2">
        <f>SUM(C447:C456)</f>
        <v>145938.07</v>
      </c>
      <c r="E457" s="2">
        <f>SUM(E447:E456)</f>
        <v>163174.52799999999</v>
      </c>
      <c r="G457" s="8" t="str">
        <f t="shared" ref="G457" si="58">IF(C457&lt;E457,"Increased","Decreased")</f>
        <v>Increased</v>
      </c>
      <c r="H457" s="3">
        <f>E457-C457</f>
        <v>17236.457999999984</v>
      </c>
    </row>
    <row r="458" spans="1:8" x14ac:dyDescent="0.25">
      <c r="G458" s="8"/>
    </row>
    <row r="459" spans="1:8" s="4" customFormat="1" ht="12.75" x14ac:dyDescent="0.2">
      <c r="B459" s="4" t="s">
        <v>197</v>
      </c>
      <c r="C459" s="7">
        <f>'Bdg14-15'!F477</f>
        <v>161179.66</v>
      </c>
      <c r="D459" s="7"/>
      <c r="E459" s="7">
        <f>E444</f>
        <v>108377</v>
      </c>
      <c r="G459" s="8" t="str">
        <f t="shared" ref="G459:G463" si="59">IF(C459&lt;E459,"Increased","Decreased")</f>
        <v>Decreased</v>
      </c>
      <c r="H459" s="9">
        <f>E459-C459</f>
        <v>-52802.66</v>
      </c>
    </row>
    <row r="460" spans="1:8" s="4" customFormat="1" ht="12.75" x14ac:dyDescent="0.2">
      <c r="B460" s="4" t="s">
        <v>224</v>
      </c>
      <c r="C460" s="7">
        <f>'Bdg14-15'!F478</f>
        <v>145938.07</v>
      </c>
      <c r="D460" s="7"/>
      <c r="E460" s="7">
        <f>E457</f>
        <v>163174.52799999999</v>
      </c>
      <c r="G460" s="8" t="str">
        <f t="shared" si="59"/>
        <v>Increased</v>
      </c>
      <c r="H460" s="9">
        <f>E460-C460</f>
        <v>17236.457999999984</v>
      </c>
    </row>
    <row r="461" spans="1:8" s="4" customFormat="1" ht="13.5" x14ac:dyDescent="0.25">
      <c r="B461" s="4" t="s">
        <v>225</v>
      </c>
      <c r="C461" s="7">
        <f>'Bdg14-15'!F479</f>
        <v>15241.589999999997</v>
      </c>
      <c r="D461" s="51"/>
      <c r="E461" s="7">
        <f>E459-E460</f>
        <v>-54797.527999999991</v>
      </c>
      <c r="F461" s="52"/>
      <c r="G461" s="8" t="str">
        <f t="shared" si="59"/>
        <v>Decreased</v>
      </c>
      <c r="H461" s="9">
        <f t="shared" ref="H461:H463" si="60">E461-C461</f>
        <v>-70039.117999999988</v>
      </c>
    </row>
    <row r="462" spans="1:8" s="4" customFormat="1" ht="12.75" x14ac:dyDescent="0.2">
      <c r="B462" s="4" t="s">
        <v>201</v>
      </c>
      <c r="C462" s="7">
        <f>'Bdg14-15'!F480</f>
        <v>25949.399999999998</v>
      </c>
      <c r="D462" s="7"/>
      <c r="E462" s="7">
        <f>C463</f>
        <v>41190.989999999991</v>
      </c>
      <c r="G462" s="8" t="str">
        <f t="shared" si="59"/>
        <v>Increased</v>
      </c>
      <c r="H462" s="9">
        <f t="shared" si="60"/>
        <v>15241.589999999993</v>
      </c>
    </row>
    <row r="463" spans="1:8" s="4" customFormat="1" ht="12.75" x14ac:dyDescent="0.2">
      <c r="B463" s="4" t="s">
        <v>226</v>
      </c>
      <c r="C463" s="7">
        <f>'Bdg14-15'!F481</f>
        <v>41190.989999999991</v>
      </c>
      <c r="D463" s="7"/>
      <c r="E463" s="7">
        <f>E462+E461</f>
        <v>-13606.538</v>
      </c>
      <c r="G463" s="8" t="str">
        <f t="shared" si="59"/>
        <v>Decreased</v>
      </c>
      <c r="H463" s="9">
        <f t="shared" si="60"/>
        <v>-54797.527999999991</v>
      </c>
    </row>
    <row r="464" spans="1:8" s="4" customFormat="1" ht="12.75" x14ac:dyDescent="0.2">
      <c r="C464" s="7"/>
      <c r="D464" s="7"/>
      <c r="E464" s="7"/>
      <c r="H464" s="9"/>
    </row>
    <row r="467" spans="1:1" x14ac:dyDescent="0.25">
      <c r="A467" s="1" t="s">
        <v>314</v>
      </c>
    </row>
    <row r="483" spans="1:8" ht="20.25" x14ac:dyDescent="0.3">
      <c r="A483" s="37" t="s">
        <v>251</v>
      </c>
      <c r="B483" s="37"/>
      <c r="H483" s="1"/>
    </row>
    <row r="484" spans="1:8" x14ac:dyDescent="0.25">
      <c r="C484" s="6" t="s">
        <v>4</v>
      </c>
      <c r="D484" s="32"/>
      <c r="E484" s="66">
        <v>0.9375</v>
      </c>
      <c r="F484" s="5"/>
      <c r="G484" s="5" t="s">
        <v>5</v>
      </c>
      <c r="H484" s="56" t="s">
        <v>6</v>
      </c>
    </row>
    <row r="485" spans="1:8" x14ac:dyDescent="0.25">
      <c r="A485" s="13" t="s">
        <v>252</v>
      </c>
      <c r="B485" s="13"/>
      <c r="C485" s="16"/>
      <c r="D485" s="34"/>
      <c r="E485" s="16"/>
      <c r="F485" s="13"/>
      <c r="G485" s="8"/>
    </row>
    <row r="486" spans="1:8" s="4" customFormat="1" ht="12.75" x14ac:dyDescent="0.2">
      <c r="B486" s="4" t="s">
        <v>229</v>
      </c>
      <c r="C486" s="7">
        <f>C27</f>
        <v>58632</v>
      </c>
      <c r="D486" s="7"/>
      <c r="E486" s="7">
        <f>E27</f>
        <v>54377</v>
      </c>
      <c r="G486" s="8" t="str">
        <f t="shared" ref="G486:G492" si="61">IF(C486&lt;E486,"Increased","Decreased")</f>
        <v>Decreased</v>
      </c>
      <c r="H486" s="9">
        <f t="shared" ref="H486:H492" si="62">E486-C486</f>
        <v>-4255</v>
      </c>
    </row>
    <row r="487" spans="1:8" s="4" customFormat="1" ht="12.75" x14ac:dyDescent="0.2">
      <c r="B487" s="4" t="s">
        <v>230</v>
      </c>
      <c r="C487" s="7">
        <f>'Bdg14-15'!F508</f>
        <v>27968</v>
      </c>
      <c r="D487" s="7"/>
      <c r="E487" s="7">
        <v>26000</v>
      </c>
      <c r="G487" s="8" t="str">
        <f t="shared" si="61"/>
        <v>Decreased</v>
      </c>
      <c r="H487" s="9">
        <f t="shared" si="62"/>
        <v>-1968</v>
      </c>
    </row>
    <row r="488" spans="1:8" s="4" customFormat="1" ht="12.75" x14ac:dyDescent="0.2">
      <c r="B488" s="4" t="s">
        <v>231</v>
      </c>
      <c r="C488" s="7">
        <f>'Bdg14-15'!F509</f>
        <v>500</v>
      </c>
      <c r="D488" s="7"/>
      <c r="E488" s="7">
        <v>1500</v>
      </c>
      <c r="G488" s="8" t="str">
        <f t="shared" si="61"/>
        <v>Increased</v>
      </c>
      <c r="H488" s="9">
        <f t="shared" si="62"/>
        <v>1000</v>
      </c>
    </row>
    <row r="489" spans="1:8" s="4" customFormat="1" ht="12.75" x14ac:dyDescent="0.2">
      <c r="B489" s="4" t="s">
        <v>232</v>
      </c>
      <c r="C489" s="7">
        <f>'Bdg14-15'!F510</f>
        <v>150</v>
      </c>
      <c r="D489" s="7"/>
      <c r="E489" s="7">
        <v>250</v>
      </c>
      <c r="G489" s="8" t="str">
        <f t="shared" si="61"/>
        <v>Increased</v>
      </c>
      <c r="H489" s="9">
        <f t="shared" si="62"/>
        <v>100</v>
      </c>
    </row>
    <row r="490" spans="1:8" s="4" customFormat="1" ht="13.5" x14ac:dyDescent="0.25">
      <c r="B490" s="4" t="s">
        <v>233</v>
      </c>
      <c r="C490" s="7">
        <f>'Bdg14-15'!F511</f>
        <v>3500</v>
      </c>
      <c r="D490" s="51"/>
      <c r="E490" s="7">
        <v>3500</v>
      </c>
      <c r="F490" s="52"/>
      <c r="G490" s="8" t="str">
        <f t="shared" si="61"/>
        <v>Decreased</v>
      </c>
      <c r="H490" s="9">
        <f t="shared" si="62"/>
        <v>0</v>
      </c>
    </row>
    <row r="491" spans="1:8" s="4" customFormat="1" ht="12.75" x14ac:dyDescent="0.2">
      <c r="B491" s="4" t="s">
        <v>234</v>
      </c>
      <c r="C491" s="7">
        <f>'Bdg14-15'!F512</f>
        <v>500</v>
      </c>
      <c r="D491" s="7"/>
      <c r="E491" s="7">
        <v>500</v>
      </c>
      <c r="G491" s="8" t="str">
        <f t="shared" si="61"/>
        <v>Decreased</v>
      </c>
      <c r="H491" s="9">
        <f t="shared" si="62"/>
        <v>0</v>
      </c>
    </row>
    <row r="492" spans="1:8" s="4" customFormat="1" ht="12.75" x14ac:dyDescent="0.2">
      <c r="B492" s="4" t="s">
        <v>235</v>
      </c>
      <c r="C492" s="7">
        <f>'Bdg14-15'!F513</f>
        <v>6196.68</v>
      </c>
      <c r="D492" s="53"/>
      <c r="E492" s="7">
        <v>8000</v>
      </c>
      <c r="F492" s="15"/>
      <c r="G492" s="8" t="str">
        <f t="shared" si="61"/>
        <v>Increased</v>
      </c>
      <c r="H492" s="9">
        <f t="shared" si="62"/>
        <v>1803.3199999999997</v>
      </c>
    </row>
    <row r="493" spans="1:8" x14ac:dyDescent="0.25">
      <c r="G493" s="8"/>
    </row>
    <row r="494" spans="1:8" x14ac:dyDescent="0.25">
      <c r="A494" s="18" t="s">
        <v>253</v>
      </c>
      <c r="B494" s="18"/>
      <c r="C494" s="2">
        <f>SUM(C486:C492)</f>
        <v>97446.68</v>
      </c>
      <c r="E494" s="2">
        <f>SUM(E486:E493)</f>
        <v>94127</v>
      </c>
      <c r="G494" s="8" t="str">
        <f t="shared" ref="G494" si="63">IF(C494&lt;E494,"Increased","Decreased")</f>
        <v>Decreased</v>
      </c>
      <c r="H494" s="9">
        <f>E494-C494</f>
        <v>-3319.679999999993</v>
      </c>
    </row>
    <row r="495" spans="1:8" x14ac:dyDescent="0.25">
      <c r="D495" s="36"/>
      <c r="G495" s="8"/>
    </row>
    <row r="496" spans="1:8" x14ac:dyDescent="0.25">
      <c r="A496" s="13" t="s">
        <v>254</v>
      </c>
      <c r="B496" s="13"/>
      <c r="D496" s="36"/>
      <c r="G496" s="8"/>
    </row>
    <row r="497" spans="1:8" s="4" customFormat="1" ht="12.75" x14ac:dyDescent="0.2">
      <c r="B497" s="4" t="s">
        <v>240</v>
      </c>
      <c r="C497" s="7">
        <f>'Bdg14-15'!F518</f>
        <v>17000</v>
      </c>
      <c r="D497" s="7"/>
      <c r="E497" s="7">
        <v>17000</v>
      </c>
      <c r="G497" s="8" t="str">
        <f t="shared" ref="G497:G505" si="64">IF(C497&lt;E497,"Increased","Decreased")</f>
        <v>Decreased</v>
      </c>
      <c r="H497" s="9">
        <f t="shared" ref="H497:H506" si="65">E497-C497</f>
        <v>0</v>
      </c>
    </row>
    <row r="498" spans="1:8" s="4" customFormat="1" ht="12.75" x14ac:dyDescent="0.2">
      <c r="B498" s="4" t="s">
        <v>241</v>
      </c>
      <c r="C498" s="7">
        <f>'Bdg14-15'!F519</f>
        <v>25820</v>
      </c>
      <c r="D498" s="53"/>
      <c r="E498" s="7">
        <f>C498+2500</f>
        <v>28320</v>
      </c>
      <c r="F498" s="15"/>
      <c r="G498" s="8" t="str">
        <f t="shared" si="64"/>
        <v>Increased</v>
      </c>
      <c r="H498" s="9">
        <f t="shared" si="65"/>
        <v>2500</v>
      </c>
    </row>
    <row r="499" spans="1:8" s="4" customFormat="1" ht="12.75" x14ac:dyDescent="0.2">
      <c r="B499" s="4" t="s">
        <v>137</v>
      </c>
      <c r="C499" s="7">
        <f>'Bdg14-15'!F520</f>
        <v>4000</v>
      </c>
      <c r="D499" s="7"/>
      <c r="E499" s="7">
        <v>4000</v>
      </c>
      <c r="G499" s="8" t="str">
        <f t="shared" si="64"/>
        <v>Decreased</v>
      </c>
      <c r="H499" s="9">
        <f t="shared" si="65"/>
        <v>0</v>
      </c>
    </row>
    <row r="500" spans="1:8" s="4" customFormat="1" ht="12.75" x14ac:dyDescent="0.2">
      <c r="B500" s="4" t="s">
        <v>242</v>
      </c>
      <c r="C500" s="7">
        <f>'Bdg14-15'!F521</f>
        <v>14000</v>
      </c>
      <c r="D500" s="7"/>
      <c r="E500" s="7">
        <v>14000</v>
      </c>
      <c r="G500" s="8" t="str">
        <f t="shared" si="64"/>
        <v>Decreased</v>
      </c>
      <c r="H500" s="9">
        <f t="shared" si="65"/>
        <v>0</v>
      </c>
    </row>
    <row r="501" spans="1:8" s="4" customFormat="1" ht="12.75" x14ac:dyDescent="0.2">
      <c r="B501" s="4" t="s">
        <v>243</v>
      </c>
      <c r="C501" s="7">
        <f>'Bdg14-15'!F522</f>
        <v>18000</v>
      </c>
      <c r="D501" s="7"/>
      <c r="E501" s="7">
        <v>18000</v>
      </c>
      <c r="G501" s="8" t="str">
        <f t="shared" si="64"/>
        <v>Decreased</v>
      </c>
      <c r="H501" s="9">
        <f t="shared" si="65"/>
        <v>0</v>
      </c>
    </row>
    <row r="502" spans="1:8" s="4" customFormat="1" ht="12.75" x14ac:dyDescent="0.2">
      <c r="B502" s="4" t="s">
        <v>244</v>
      </c>
      <c r="C502" s="7">
        <f>'Bdg14-15'!F523</f>
        <v>300</v>
      </c>
      <c r="D502" s="7"/>
      <c r="E502" s="7">
        <v>300</v>
      </c>
      <c r="G502" s="8" t="str">
        <f t="shared" si="64"/>
        <v>Decreased</v>
      </c>
      <c r="H502" s="9">
        <f t="shared" si="65"/>
        <v>0</v>
      </c>
    </row>
    <row r="503" spans="1:8" s="4" customFormat="1" ht="12.75" x14ac:dyDescent="0.2">
      <c r="B503" s="4" t="s">
        <v>245</v>
      </c>
      <c r="C503" s="7">
        <f>'Bdg14-15'!F524</f>
        <v>0</v>
      </c>
      <c r="D503" s="53"/>
      <c r="E503" s="7">
        <v>20000</v>
      </c>
      <c r="F503" s="15"/>
      <c r="G503" s="8" t="str">
        <f t="shared" si="64"/>
        <v>Increased</v>
      </c>
      <c r="H503" s="9">
        <f t="shared" si="65"/>
        <v>20000</v>
      </c>
    </row>
    <row r="504" spans="1:8" s="4" customFormat="1" ht="12.75" x14ac:dyDescent="0.2">
      <c r="B504" s="4" t="s">
        <v>130</v>
      </c>
      <c r="C504" s="7">
        <f>'Bdg14-15'!F525</f>
        <v>1500</v>
      </c>
      <c r="D504" s="7"/>
      <c r="E504" s="7">
        <v>1500</v>
      </c>
      <c r="G504" s="8" t="str">
        <f t="shared" si="64"/>
        <v>Decreased</v>
      </c>
      <c r="H504" s="9">
        <f t="shared" si="65"/>
        <v>0</v>
      </c>
    </row>
    <row r="505" spans="1:8" s="4" customFormat="1" ht="12.75" x14ac:dyDescent="0.2">
      <c r="B505" s="4" t="s">
        <v>132</v>
      </c>
      <c r="C505" s="48">
        <v>7360.1</v>
      </c>
      <c r="D505" s="7"/>
      <c r="E505" s="48">
        <f>(E497+E498+E499)*(PB!I4+PB!I6)</f>
        <v>7417.7279999999992</v>
      </c>
      <c r="G505" s="8" t="str">
        <f t="shared" si="64"/>
        <v>Increased</v>
      </c>
      <c r="H505" s="9">
        <f t="shared" si="65"/>
        <v>57.627999999998792</v>
      </c>
    </row>
    <row r="506" spans="1:8" x14ac:dyDescent="0.25">
      <c r="G506" s="8"/>
      <c r="H506" s="9">
        <f t="shared" si="65"/>
        <v>0</v>
      </c>
    </row>
    <row r="507" spans="1:8" x14ac:dyDescent="0.25">
      <c r="A507" s="18" t="s">
        <v>255</v>
      </c>
      <c r="B507" s="18"/>
      <c r="C507" s="2">
        <f>C494</f>
        <v>97446.68</v>
      </c>
      <c r="E507" s="2">
        <f>SUM(E497:E505)</f>
        <v>110537.728</v>
      </c>
      <c r="G507" s="8" t="str">
        <f t="shared" ref="G507" si="66">IF(C507&lt;E507,"Increased","Decreased")</f>
        <v>Increased</v>
      </c>
      <c r="H507" s="3">
        <f t="shared" ref="H507" si="67">E508-C508</f>
        <v>0</v>
      </c>
    </row>
    <row r="508" spans="1:8" x14ac:dyDescent="0.25">
      <c r="G508" s="8"/>
    </row>
    <row r="509" spans="1:8" s="4" customFormat="1" ht="12.75" x14ac:dyDescent="0.2">
      <c r="B509" s="4" t="s">
        <v>197</v>
      </c>
      <c r="C509" s="7">
        <f>'Bdg14-15'!F530</f>
        <v>102338.68</v>
      </c>
      <c r="D509" s="7"/>
      <c r="E509" s="7">
        <f>E494</f>
        <v>94127</v>
      </c>
      <c r="G509" s="8" t="str">
        <f t="shared" ref="G509:G513" si="68">IF(C509&lt;E509,"Increased","Decreased")</f>
        <v>Decreased</v>
      </c>
      <c r="H509" s="9">
        <f t="shared" ref="H509:H513" si="69">E509-C509</f>
        <v>-8211.679999999993</v>
      </c>
    </row>
    <row r="510" spans="1:8" s="4" customFormat="1" ht="12.75" x14ac:dyDescent="0.2">
      <c r="B510" s="4" t="s">
        <v>224</v>
      </c>
      <c r="C510" s="7">
        <f>'Bdg14-15'!F531</f>
        <v>88275.069999999992</v>
      </c>
      <c r="D510" s="7"/>
      <c r="E510" s="7">
        <f>E507</f>
        <v>110537.728</v>
      </c>
      <c r="G510" s="8" t="str">
        <f t="shared" si="68"/>
        <v>Increased</v>
      </c>
      <c r="H510" s="9">
        <f t="shared" si="69"/>
        <v>22262.65800000001</v>
      </c>
    </row>
    <row r="511" spans="1:8" s="4" customFormat="1" ht="13.5" x14ac:dyDescent="0.25">
      <c r="B511" s="4" t="s">
        <v>225</v>
      </c>
      <c r="C511" s="7">
        <f>'Bdg14-15'!F532</f>
        <v>14063.61</v>
      </c>
      <c r="D511" s="51"/>
      <c r="E511" s="7">
        <f>E509-E510</f>
        <v>-16410.728000000003</v>
      </c>
      <c r="F511" s="52"/>
      <c r="G511" s="8" t="str">
        <f t="shared" si="68"/>
        <v>Decreased</v>
      </c>
      <c r="H511" s="9">
        <f t="shared" si="69"/>
        <v>-30474.338000000003</v>
      </c>
    </row>
    <row r="512" spans="1:8" s="4" customFormat="1" ht="12.75" x14ac:dyDescent="0.2">
      <c r="B512" s="4" t="s">
        <v>201</v>
      </c>
      <c r="C512" s="7">
        <f>'Bdg14-15'!F533</f>
        <v>77819.069999999992</v>
      </c>
      <c r="D512" s="7"/>
      <c r="E512" s="7">
        <f>C513</f>
        <v>91882.68</v>
      </c>
      <c r="G512" s="8" t="str">
        <f t="shared" si="68"/>
        <v>Increased</v>
      </c>
      <c r="H512" s="9">
        <f t="shared" si="69"/>
        <v>14063.61</v>
      </c>
    </row>
    <row r="513" spans="1:8" s="4" customFormat="1" ht="12.75" x14ac:dyDescent="0.2">
      <c r="B513" s="4" t="s">
        <v>226</v>
      </c>
      <c r="C513" s="7">
        <f>C512+C511</f>
        <v>91882.68</v>
      </c>
      <c r="D513" s="7"/>
      <c r="E513" s="7">
        <f>E512+E511</f>
        <v>75471.95199999999</v>
      </c>
      <c r="G513" s="8" t="str">
        <f t="shared" si="68"/>
        <v>Decreased</v>
      </c>
      <c r="H513" s="9">
        <f t="shared" si="69"/>
        <v>-16410.728000000003</v>
      </c>
    </row>
    <row r="514" spans="1:8" s="4" customFormat="1" ht="12.75" x14ac:dyDescent="0.2">
      <c r="C514" s="7"/>
      <c r="D514" s="7"/>
      <c r="E514" s="7"/>
      <c r="G514" s="8"/>
      <c r="H514" s="9"/>
    </row>
    <row r="515" spans="1:8" x14ac:dyDescent="0.25">
      <c r="G515" s="8"/>
    </row>
    <row r="517" spans="1:8" x14ac:dyDescent="0.25">
      <c r="A517" s="1" t="s">
        <v>313</v>
      </c>
    </row>
    <row r="533" spans="1:14" ht="20.25" x14ac:dyDescent="0.3">
      <c r="A533" s="37" t="s">
        <v>256</v>
      </c>
      <c r="B533" s="37"/>
      <c r="G533" s="5"/>
      <c r="H533" s="56"/>
    </row>
    <row r="534" spans="1:14" x14ac:dyDescent="0.25">
      <c r="C534" s="6" t="s">
        <v>4</v>
      </c>
      <c r="D534" s="32"/>
      <c r="E534" s="66">
        <v>0.9375</v>
      </c>
      <c r="F534" s="5"/>
      <c r="G534" s="5" t="s">
        <v>5</v>
      </c>
      <c r="H534" s="56" t="s">
        <v>6</v>
      </c>
    </row>
    <row r="535" spans="1:14" x14ac:dyDescent="0.25">
      <c r="A535" s="13" t="s">
        <v>257</v>
      </c>
      <c r="C535" s="6"/>
      <c r="D535" s="32"/>
      <c r="E535" s="66"/>
      <c r="F535" s="5"/>
      <c r="G535" s="5"/>
      <c r="H535" s="56"/>
    </row>
    <row r="536" spans="1:14" x14ac:dyDescent="0.25">
      <c r="C536" s="6"/>
      <c r="D536" s="32"/>
      <c r="E536" s="66"/>
      <c r="F536" s="5"/>
      <c r="G536" s="5"/>
      <c r="H536" s="56"/>
    </row>
    <row r="537" spans="1:14" x14ac:dyDescent="0.25">
      <c r="B537" s="4" t="s">
        <v>229</v>
      </c>
      <c r="C537" s="7">
        <f>C29</f>
        <v>49251</v>
      </c>
      <c r="D537" s="7"/>
      <c r="E537" s="7">
        <f>E29</f>
        <v>45676</v>
      </c>
      <c r="F537" s="13"/>
      <c r="G537" s="8" t="str">
        <f t="shared" ref="G537:G543" si="70">IF(C537&lt;E537,"Increased","Decreased")</f>
        <v>Decreased</v>
      </c>
      <c r="H537" s="9">
        <f t="shared" ref="H537:H543" si="71">E537-C537</f>
        <v>-3575</v>
      </c>
    </row>
    <row r="538" spans="1:14" s="4" customFormat="1" ht="14.25" x14ac:dyDescent="0.2">
      <c r="B538" s="4" t="s">
        <v>230</v>
      </c>
      <c r="C538" s="7">
        <f>'Bdg14-15'!F561</f>
        <v>23467.8</v>
      </c>
      <c r="D538" s="7"/>
      <c r="E538" s="7">
        <v>23000</v>
      </c>
      <c r="G538" s="8" t="str">
        <f t="shared" si="70"/>
        <v>Decreased</v>
      </c>
      <c r="H538" s="9">
        <f t="shared" si="71"/>
        <v>-467.79999999999927</v>
      </c>
      <c r="N538" s="13"/>
    </row>
    <row r="539" spans="1:14" s="4" customFormat="1" ht="12.75" x14ac:dyDescent="0.2">
      <c r="B539" s="4" t="s">
        <v>231</v>
      </c>
      <c r="C539" s="7">
        <f>'Bdg14-15'!F562</f>
        <v>500</v>
      </c>
      <c r="D539" s="7"/>
      <c r="E539" s="7">
        <v>2000</v>
      </c>
      <c r="G539" s="8" t="str">
        <f t="shared" si="70"/>
        <v>Increased</v>
      </c>
      <c r="H539" s="9">
        <f t="shared" si="71"/>
        <v>1500</v>
      </c>
    </row>
    <row r="540" spans="1:14" s="4" customFormat="1" ht="12.75" x14ac:dyDescent="0.2">
      <c r="B540" s="4" t="s">
        <v>232</v>
      </c>
      <c r="C540" s="7">
        <f>'Bdg14-15'!F563</f>
        <v>150</v>
      </c>
      <c r="D540" s="7"/>
      <c r="E540" s="7">
        <v>250</v>
      </c>
      <c r="G540" s="8" t="str">
        <f t="shared" si="70"/>
        <v>Increased</v>
      </c>
      <c r="H540" s="9">
        <f t="shared" si="71"/>
        <v>100</v>
      </c>
    </row>
    <row r="541" spans="1:14" s="4" customFormat="1" ht="13.5" x14ac:dyDescent="0.25">
      <c r="B541" s="4" t="s">
        <v>233</v>
      </c>
      <c r="C541" s="7">
        <f>'Bdg14-15'!F564</f>
        <v>3148.08</v>
      </c>
      <c r="D541" s="51"/>
      <c r="E541" s="7">
        <v>2900</v>
      </c>
      <c r="G541" s="8" t="str">
        <f t="shared" si="70"/>
        <v>Decreased</v>
      </c>
      <c r="H541" s="9">
        <f t="shared" si="71"/>
        <v>-248.07999999999993</v>
      </c>
    </row>
    <row r="542" spans="1:14" s="4" customFormat="1" ht="13.5" x14ac:dyDescent="0.25">
      <c r="B542" s="4" t="s">
        <v>234</v>
      </c>
      <c r="C542" s="7">
        <f>'Bdg14-15'!F565</f>
        <v>500</v>
      </c>
      <c r="D542" s="7"/>
      <c r="E542" s="7">
        <v>400</v>
      </c>
      <c r="F542" s="52"/>
      <c r="G542" s="8" t="str">
        <f t="shared" si="70"/>
        <v>Decreased</v>
      </c>
      <c r="H542" s="9">
        <f t="shared" si="71"/>
        <v>-100</v>
      </c>
    </row>
    <row r="543" spans="1:14" s="4" customFormat="1" ht="12.75" x14ac:dyDescent="0.2">
      <c r="B543" s="4" t="s">
        <v>235</v>
      </c>
      <c r="C543" s="7">
        <f>'Bdg14-15'!F566</f>
        <v>5202.24</v>
      </c>
      <c r="D543" s="53"/>
      <c r="E543" s="7">
        <v>6500</v>
      </c>
      <c r="G543" s="8" t="str">
        <f t="shared" si="70"/>
        <v>Increased</v>
      </c>
      <c r="H543" s="9">
        <f t="shared" si="71"/>
        <v>1297.7600000000002</v>
      </c>
    </row>
    <row r="544" spans="1:14" s="4" customFormat="1" ht="12.75" x14ac:dyDescent="0.2">
      <c r="F544" s="15"/>
      <c r="G544" s="8"/>
      <c r="H544" s="9"/>
    </row>
    <row r="545" spans="1:8" x14ac:dyDescent="0.25">
      <c r="G545" s="8"/>
      <c r="H545" s="9"/>
    </row>
    <row r="546" spans="1:8" x14ac:dyDescent="0.25">
      <c r="A546" s="18" t="s">
        <v>258</v>
      </c>
      <c r="B546" s="18"/>
      <c r="C546" s="2">
        <f>SUM(C537:C543)</f>
        <v>82219.12000000001</v>
      </c>
      <c r="E546" s="2">
        <f>SUM(E537:E543)</f>
        <v>80726</v>
      </c>
      <c r="G546" s="8" t="str">
        <f t="shared" ref="G546" si="72">IF(C546&lt;E546,"Increased","Decreased")</f>
        <v>Decreased</v>
      </c>
      <c r="H546" s="9">
        <f>E546-C546</f>
        <v>-1493.1200000000099</v>
      </c>
    </row>
    <row r="547" spans="1:8" x14ac:dyDescent="0.25">
      <c r="D547" s="36"/>
      <c r="G547" s="8"/>
    </row>
    <row r="548" spans="1:8" x14ac:dyDescent="0.25">
      <c r="A548" s="13" t="s">
        <v>259</v>
      </c>
      <c r="B548" s="13"/>
      <c r="D548" s="36"/>
      <c r="G548" s="8"/>
    </row>
    <row r="549" spans="1:8" s="4" customFormat="1" ht="12.75" x14ac:dyDescent="0.2">
      <c r="B549" s="4" t="s">
        <v>240</v>
      </c>
      <c r="C549" s="7">
        <f>'Bdg14-15'!F571</f>
        <v>17000</v>
      </c>
      <c r="D549" s="7"/>
      <c r="E549" s="7">
        <v>17000</v>
      </c>
      <c r="G549" s="8" t="str">
        <f t="shared" ref="G549:G557" si="73">IF(C549&lt;E549,"Increased","Decreased")</f>
        <v>Decreased</v>
      </c>
      <c r="H549" s="9">
        <f t="shared" ref="H549:H557" si="74">E549-C549</f>
        <v>0</v>
      </c>
    </row>
    <row r="550" spans="1:8" s="4" customFormat="1" ht="12.75" x14ac:dyDescent="0.2">
      <c r="B550" s="4" t="s">
        <v>241</v>
      </c>
      <c r="C550" s="7">
        <f>'Bdg14-15'!F572</f>
        <v>25820</v>
      </c>
      <c r="D550" s="53"/>
      <c r="E550" s="7">
        <f>C550+2500</f>
        <v>28320</v>
      </c>
      <c r="F550" s="15"/>
      <c r="G550" s="8" t="str">
        <f t="shared" si="73"/>
        <v>Increased</v>
      </c>
      <c r="H550" s="9">
        <f t="shared" si="74"/>
        <v>2500</v>
      </c>
    </row>
    <row r="551" spans="1:8" s="4" customFormat="1" ht="12.75" x14ac:dyDescent="0.2">
      <c r="B551" s="4" t="s">
        <v>137</v>
      </c>
      <c r="C551" s="7">
        <f>'Bdg14-15'!F573</f>
        <v>1500</v>
      </c>
      <c r="D551" s="7"/>
      <c r="E551" s="7">
        <v>3000</v>
      </c>
      <c r="G551" s="8" t="str">
        <f t="shared" si="73"/>
        <v>Increased</v>
      </c>
      <c r="H551" s="9">
        <f t="shared" si="74"/>
        <v>1500</v>
      </c>
    </row>
    <row r="552" spans="1:8" s="4" customFormat="1" ht="12.75" x14ac:dyDescent="0.2">
      <c r="B552" s="4" t="s">
        <v>242</v>
      </c>
      <c r="C552" s="7">
        <f>'Bdg14-15'!F574</f>
        <v>13000</v>
      </c>
      <c r="D552" s="7"/>
      <c r="E552" s="7">
        <v>14000</v>
      </c>
      <c r="G552" s="8" t="str">
        <f t="shared" si="73"/>
        <v>Increased</v>
      </c>
      <c r="H552" s="9">
        <f t="shared" si="74"/>
        <v>1000</v>
      </c>
    </row>
    <row r="553" spans="1:8" s="4" customFormat="1" ht="12.75" x14ac:dyDescent="0.2">
      <c r="B553" s="4" t="s">
        <v>243</v>
      </c>
      <c r="C553" s="7">
        <f>'Bdg14-15'!F575</f>
        <v>7000</v>
      </c>
      <c r="D553" s="7"/>
      <c r="E553" s="7">
        <v>10000</v>
      </c>
      <c r="G553" s="8" t="str">
        <f t="shared" si="73"/>
        <v>Increased</v>
      </c>
      <c r="H553" s="9">
        <f t="shared" si="74"/>
        <v>3000</v>
      </c>
    </row>
    <row r="554" spans="1:8" s="4" customFormat="1" ht="12.75" x14ac:dyDescent="0.2">
      <c r="B554" s="4" t="s">
        <v>244</v>
      </c>
      <c r="C554" s="7">
        <f>'Bdg14-15'!F576</f>
        <v>300</v>
      </c>
      <c r="D554" s="7"/>
      <c r="E554" s="7">
        <v>300</v>
      </c>
      <c r="G554" s="8" t="str">
        <f t="shared" si="73"/>
        <v>Decreased</v>
      </c>
      <c r="H554" s="9">
        <f t="shared" si="74"/>
        <v>0</v>
      </c>
    </row>
    <row r="555" spans="1:8" s="4" customFormat="1" ht="12.75" x14ac:dyDescent="0.2">
      <c r="B555" s="4" t="s">
        <v>245</v>
      </c>
      <c r="C555" s="7">
        <f>'Bdg14-15'!F577</f>
        <v>4500</v>
      </c>
      <c r="D555" s="53"/>
      <c r="E555" s="7">
        <v>35000</v>
      </c>
      <c r="F555" s="15"/>
      <c r="G555" s="8" t="str">
        <f t="shared" si="73"/>
        <v>Increased</v>
      </c>
      <c r="H555" s="9">
        <f t="shared" si="74"/>
        <v>30500</v>
      </c>
    </row>
    <row r="556" spans="1:8" s="4" customFormat="1" ht="12.75" x14ac:dyDescent="0.2">
      <c r="B556" s="4" t="s">
        <v>130</v>
      </c>
      <c r="C556" s="7">
        <f>'Bdg14-15'!F578</f>
        <v>1500</v>
      </c>
      <c r="D556" s="7"/>
      <c r="E556" s="7">
        <v>2000</v>
      </c>
      <c r="G556" s="8" t="str">
        <f t="shared" si="73"/>
        <v>Increased</v>
      </c>
      <c r="H556" s="9">
        <f t="shared" si="74"/>
        <v>500</v>
      </c>
    </row>
    <row r="557" spans="1:8" s="4" customFormat="1" ht="12.75" x14ac:dyDescent="0.2">
      <c r="B557" s="4" t="s">
        <v>132</v>
      </c>
      <c r="C557" s="48">
        <v>6967.1</v>
      </c>
      <c r="D557" s="7"/>
      <c r="E557" s="48">
        <f>(E549+E550+E551)*(PB!G4+PB!G6)</f>
        <v>7900.3199999999988</v>
      </c>
      <c r="G557" s="8" t="str">
        <f t="shared" si="73"/>
        <v>Increased</v>
      </c>
      <c r="H557" s="9">
        <f t="shared" si="74"/>
        <v>933.21999999999844</v>
      </c>
    </row>
    <row r="558" spans="1:8" x14ac:dyDescent="0.25">
      <c r="G558" s="8"/>
    </row>
    <row r="559" spans="1:8" x14ac:dyDescent="0.25">
      <c r="A559" s="18" t="s">
        <v>260</v>
      </c>
      <c r="B559" s="18"/>
      <c r="C559" s="2">
        <f>SUM(C549:C557)</f>
        <v>77587.100000000006</v>
      </c>
      <c r="E559" s="2">
        <f>SUM(E549:E557)</f>
        <v>117520.31999999999</v>
      </c>
      <c r="G559" s="8" t="str">
        <f t="shared" ref="G559" si="75">IF(C559&lt;E559,"Increased","Decreased")</f>
        <v>Increased</v>
      </c>
      <c r="H559" s="9">
        <f>E559-C559</f>
        <v>39933.219999999987</v>
      </c>
    </row>
    <row r="560" spans="1:8" x14ac:dyDescent="0.25">
      <c r="G560" s="8"/>
    </row>
    <row r="561" spans="1:8" s="4" customFormat="1" ht="12.75" x14ac:dyDescent="0.2">
      <c r="B561" s="4" t="s">
        <v>197</v>
      </c>
      <c r="C561" s="7">
        <f>'Bdg14-15'!F583</f>
        <v>86328.12000000001</v>
      </c>
      <c r="D561" s="7"/>
      <c r="E561" s="7">
        <f>E546</f>
        <v>80726</v>
      </c>
      <c r="G561" s="8" t="str">
        <f t="shared" ref="G561:G565" si="76">IF(C561&lt;E561,"Increased","Decreased")</f>
        <v>Decreased</v>
      </c>
      <c r="H561" s="9">
        <f t="shared" ref="H561:H565" si="77">E561-C561</f>
        <v>-5602.1200000000099</v>
      </c>
    </row>
    <row r="562" spans="1:8" s="4" customFormat="1" ht="12.75" x14ac:dyDescent="0.2">
      <c r="B562" s="4" t="s">
        <v>224</v>
      </c>
      <c r="C562" s="7">
        <f>'Bdg14-15'!F584</f>
        <v>77866.319999999992</v>
      </c>
      <c r="D562" s="7"/>
      <c r="E562" s="7">
        <f>E559</f>
        <v>117520.31999999999</v>
      </c>
      <c r="G562" s="8" t="str">
        <f t="shared" si="76"/>
        <v>Increased</v>
      </c>
      <c r="H562" s="9">
        <f t="shared" si="77"/>
        <v>39654</v>
      </c>
    </row>
    <row r="563" spans="1:8" s="4" customFormat="1" ht="13.5" x14ac:dyDescent="0.25">
      <c r="B563" s="4" t="s">
        <v>225</v>
      </c>
      <c r="C563" s="7">
        <f>'Bdg14-15'!F585</f>
        <v>8461.8000000000175</v>
      </c>
      <c r="D563" s="51"/>
      <c r="E563" s="7">
        <f>E561-E562</f>
        <v>-36794.319999999992</v>
      </c>
      <c r="F563" s="52"/>
      <c r="G563" s="8" t="str">
        <f t="shared" si="76"/>
        <v>Decreased</v>
      </c>
      <c r="H563" s="9">
        <f t="shared" si="77"/>
        <v>-45256.12000000001</v>
      </c>
    </row>
    <row r="564" spans="1:8" s="4" customFormat="1" ht="12.75" x14ac:dyDescent="0.2">
      <c r="B564" s="4" t="s">
        <v>201</v>
      </c>
      <c r="C564" s="7">
        <f>'Bdg14-15'!F586</f>
        <v>17942.949999999997</v>
      </c>
      <c r="D564" s="7"/>
      <c r="E564" s="7">
        <f>C565</f>
        <v>26404.750000000015</v>
      </c>
      <c r="G564" s="8" t="str">
        <f t="shared" si="76"/>
        <v>Increased</v>
      </c>
      <c r="H564" s="9">
        <f t="shared" si="77"/>
        <v>8461.8000000000175</v>
      </c>
    </row>
    <row r="565" spans="1:8" s="4" customFormat="1" ht="12.75" x14ac:dyDescent="0.2">
      <c r="B565" s="4" t="s">
        <v>226</v>
      </c>
      <c r="C565" s="7">
        <f>C564+C563</f>
        <v>26404.750000000015</v>
      </c>
      <c r="D565" s="7"/>
      <c r="E565" s="7">
        <f>E563+E564</f>
        <v>-10389.569999999978</v>
      </c>
      <c r="G565" s="8" t="str">
        <f t="shared" si="76"/>
        <v>Decreased</v>
      </c>
      <c r="H565" s="9">
        <f t="shared" si="77"/>
        <v>-36794.319999999992</v>
      </c>
    </row>
    <row r="566" spans="1:8" x14ac:dyDescent="0.25">
      <c r="G566" s="8"/>
    </row>
    <row r="567" spans="1:8" x14ac:dyDescent="0.25">
      <c r="G567" s="8"/>
    </row>
    <row r="568" spans="1:8" x14ac:dyDescent="0.25">
      <c r="G568" s="8"/>
    </row>
    <row r="569" spans="1:8" x14ac:dyDescent="0.25">
      <c r="G569" s="8"/>
    </row>
    <row r="570" spans="1:8" x14ac:dyDescent="0.25">
      <c r="G570" s="8"/>
    </row>
    <row r="572" spans="1:8" x14ac:dyDescent="0.25">
      <c r="A572" s="1" t="s">
        <v>314</v>
      </c>
    </row>
  </sheetData>
  <customSheetViews>
    <customSheetView guid="{3B3555BD-DCEE-4EE8-8FDB-7414996F8AA5}" showPageBreaks="1" fitToPage="1">
      <selection activeCell="A2" sqref="A2"/>
      <pageMargins left="0.7" right="0.7" top="0.75" bottom="0.75" header="0.3" footer="0.3"/>
      <printOptions headings="1" gridLines="1"/>
      <pageSetup scale="97" fitToHeight="0" orientation="portrait" r:id="rId1"/>
      <headerFooter>
        <oddFooter>Page &amp;P</oddFooter>
      </headerFooter>
    </customSheetView>
    <customSheetView guid="{38CB8175-E46C-4050-9625-28B634481A1F}">
      <selection activeCell="D4" sqref="D1:D1048576"/>
      <pageMargins left="0.7" right="0.7" top="0.75" bottom="0.75" header="0.3" footer="0.3"/>
      <pageSetup orientation="portrait" verticalDpi="0" r:id="rId2"/>
    </customSheetView>
    <customSheetView guid="{9B37E2FC-227D-4C34-9CD5-D8ADAA088791}">
      <selection activeCell="D4" sqref="D1:D1048576"/>
      <pageMargins left="0.7" right="0.7" top="0.75" bottom="0.75" header="0.3" footer="0.3"/>
      <pageSetup orientation="portrait" verticalDpi="0" r:id="rId3"/>
    </customSheetView>
    <customSheetView guid="{0521518F-1AA5-444F-AF62-9D4A8B15919A}" showPageBreaks="1" fitToPage="1">
      <selection activeCell="E424" sqref="E424"/>
      <pageMargins left="0.7" right="0.7" top="0.75" bottom="0.75" header="0.3" footer="0.3"/>
      <printOptions headings="1" gridLines="1"/>
      <pageSetup scale="89" fitToHeight="0" orientation="portrait" r:id="rId4"/>
      <headerFooter>
        <oddFooter>Page &amp;P</oddFooter>
      </headerFooter>
    </customSheetView>
  </customSheetViews>
  <mergeCells count="6">
    <mergeCell ref="A39:B39"/>
    <mergeCell ref="A1:H1"/>
    <mergeCell ref="A3:H3"/>
    <mergeCell ref="A13:B13"/>
    <mergeCell ref="A21:B21"/>
    <mergeCell ref="A31:B31"/>
  </mergeCells>
  <printOptions headings="1" gridLines="1"/>
  <pageMargins left="0.7" right="0.7" top="0.75" bottom="0.75" header="0.3" footer="0.3"/>
  <pageSetup scale="97" fitToHeight="0" orientation="portrait" r:id="rId5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65"/>
  <sheetViews>
    <sheetView topLeftCell="A18" workbookViewId="0">
      <selection activeCell="A34" sqref="A34"/>
    </sheetView>
  </sheetViews>
  <sheetFormatPr defaultRowHeight="12.75" x14ac:dyDescent="0.2"/>
  <cols>
    <col min="1" max="1" width="41.85546875" style="59" customWidth="1"/>
    <col min="2" max="2" width="2.5703125" style="59" customWidth="1"/>
    <col min="3" max="3" width="15.140625" style="59" customWidth="1"/>
    <col min="4" max="4" width="2.7109375" style="59" customWidth="1"/>
    <col min="5" max="5" width="16.140625" style="59" customWidth="1"/>
    <col min="6" max="6" width="12.85546875" style="59" bestFit="1" customWidth="1"/>
    <col min="7" max="16384" width="9.140625" style="59"/>
  </cols>
  <sheetData>
    <row r="1" spans="1:6" s="64" customFormat="1" ht="11.25" customHeight="1" x14ac:dyDescent="0.2">
      <c r="A1" s="65"/>
      <c r="B1" s="65"/>
      <c r="C1" s="65"/>
      <c r="D1" s="65"/>
      <c r="E1" s="65"/>
      <c r="F1" s="65"/>
    </row>
    <row r="2" spans="1:6" x14ac:dyDescent="0.2">
      <c r="A2" s="57"/>
      <c r="B2" s="57"/>
      <c r="C2" s="58" t="s">
        <v>3</v>
      </c>
      <c r="D2" s="58"/>
      <c r="E2" s="58" t="s">
        <v>4</v>
      </c>
    </row>
    <row r="3" spans="1:6" x14ac:dyDescent="0.2">
      <c r="A3" s="59" t="s">
        <v>2</v>
      </c>
      <c r="B3" s="60"/>
      <c r="C3" s="61">
        <f>'Bdg14-15'!D6</f>
        <v>103088624</v>
      </c>
      <c r="D3" s="61"/>
      <c r="E3" s="61">
        <f>'Bdg14-15'!F6</f>
        <v>161819041</v>
      </c>
    </row>
    <row r="4" spans="1:6" x14ac:dyDescent="0.2">
      <c r="A4" s="59" t="s">
        <v>7</v>
      </c>
      <c r="B4" s="60"/>
      <c r="C4" s="62">
        <f>'Bdg14-15'!D7</f>
        <v>6.7000000000000002E-3</v>
      </c>
      <c r="D4" s="61"/>
      <c r="E4" s="61">
        <f>'Bdg14-15'!F7</f>
        <v>5.7999999999999996E-3</v>
      </c>
    </row>
    <row r="5" spans="1:6" x14ac:dyDescent="0.2">
      <c r="A5" s="59" t="s">
        <v>8</v>
      </c>
      <c r="B5" s="60"/>
      <c r="C5" s="61">
        <f>'Bdg14-15'!D8</f>
        <v>686590.85</v>
      </c>
      <c r="D5" s="61"/>
      <c r="E5" s="61">
        <f>'Bdg14-15'!F8</f>
        <v>938550.43779999996</v>
      </c>
    </row>
    <row r="6" spans="1:6" x14ac:dyDescent="0.2">
      <c r="A6" s="59" t="s">
        <v>9</v>
      </c>
      <c r="B6" s="60"/>
      <c r="C6" s="61">
        <f>'Bdg14-15'!D9</f>
        <v>149509914</v>
      </c>
      <c r="D6" s="61"/>
      <c r="E6" s="61">
        <f>'Bdg14-15'!F9</f>
        <v>212276161</v>
      </c>
    </row>
    <row r="7" spans="1:6" x14ac:dyDescent="0.2">
      <c r="A7" s="59" t="s">
        <v>10</v>
      </c>
      <c r="B7" s="60"/>
      <c r="C7" s="62">
        <f>'Bdg14-15'!D10</f>
        <v>6.3E-3</v>
      </c>
      <c r="D7" s="61"/>
      <c r="E7" s="61">
        <f>'Bdg14-15'!F10</f>
        <v>5.7000000000000002E-3</v>
      </c>
    </row>
    <row r="8" spans="1:6" x14ac:dyDescent="0.2">
      <c r="A8" s="74" t="s">
        <v>11</v>
      </c>
      <c r="B8" s="74"/>
      <c r="C8" s="61">
        <f>'Bdg14-15'!D11</f>
        <v>941912.45819999999</v>
      </c>
      <c r="D8" s="61"/>
      <c r="E8" s="61">
        <f>'Bdg14-15'!F11</f>
        <v>1209974.1177000001</v>
      </c>
    </row>
    <row r="10" spans="1:6" x14ac:dyDescent="0.2">
      <c r="A10" s="75" t="s">
        <v>266</v>
      </c>
      <c r="B10" s="75"/>
    </row>
    <row r="11" spans="1:6" x14ac:dyDescent="0.2">
      <c r="A11" s="59" t="s">
        <v>28</v>
      </c>
      <c r="C11" s="63">
        <f>'Bdg14-15'!D32</f>
        <v>0</v>
      </c>
      <c r="E11" s="63">
        <f>'Bdg14-15'!F32</f>
        <v>0</v>
      </c>
    </row>
    <row r="12" spans="1:6" x14ac:dyDescent="0.2">
      <c r="A12" s="59" t="s">
        <v>15</v>
      </c>
      <c r="C12" s="63">
        <f>'Bdg14-15'!D33</f>
        <v>0</v>
      </c>
      <c r="E12" s="63">
        <f>'Bdg14-15'!F33</f>
        <v>0</v>
      </c>
    </row>
    <row r="13" spans="1:6" x14ac:dyDescent="0.2">
      <c r="A13" s="59" t="s">
        <v>20</v>
      </c>
      <c r="C13" s="63">
        <f>'Bdg14-15'!D34</f>
        <v>0</v>
      </c>
      <c r="E13" s="63">
        <f>'Bdg14-15'!F34</f>
        <v>0</v>
      </c>
    </row>
    <row r="14" spans="1:6" x14ac:dyDescent="0.2">
      <c r="A14" s="59" t="s">
        <v>29</v>
      </c>
      <c r="C14" s="63">
        <f>'Bdg14-15'!D35</f>
        <v>0</v>
      </c>
      <c r="E14" s="63">
        <f>'Bdg14-15'!F35</f>
        <v>0</v>
      </c>
    </row>
    <row r="15" spans="1:6" x14ac:dyDescent="0.2">
      <c r="A15" s="59" t="s">
        <v>30</v>
      </c>
      <c r="C15" s="63">
        <f>'Bdg14-15'!D36</f>
        <v>0</v>
      </c>
      <c r="E15" s="63">
        <f>'Bdg14-15'!F36</f>
        <v>0</v>
      </c>
    </row>
    <row r="16" spans="1:6" x14ac:dyDescent="0.2">
      <c r="A16" s="59" t="s">
        <v>26</v>
      </c>
      <c r="C16" s="63">
        <f>'Bdg14-15'!D37</f>
        <v>0</v>
      </c>
      <c r="E16" s="63">
        <f>'Bdg14-15'!F37</f>
        <v>0</v>
      </c>
    </row>
    <row r="18" spans="1:5" x14ac:dyDescent="0.2">
      <c r="A18" s="64" t="s">
        <v>125</v>
      </c>
    </row>
    <row r="19" spans="1:5" x14ac:dyDescent="0.2">
      <c r="A19" s="59" t="s">
        <v>268</v>
      </c>
      <c r="C19" s="63">
        <f>'Bdg14-15'!D176</f>
        <v>24782</v>
      </c>
      <c r="E19" s="63">
        <f>'Bdg14-15'!F176</f>
        <v>27282</v>
      </c>
    </row>
    <row r="20" spans="1:5" x14ac:dyDescent="0.2">
      <c r="A20" s="59" t="s">
        <v>267</v>
      </c>
      <c r="C20" s="63">
        <f>'Bdg14-15'!D177</f>
        <v>15000</v>
      </c>
      <c r="E20" s="63">
        <f>'Bdg14-15'!F177</f>
        <v>15000</v>
      </c>
    </row>
    <row r="22" spans="1:5" x14ac:dyDescent="0.2">
      <c r="A22" s="64" t="s">
        <v>134</v>
      </c>
    </row>
    <row r="23" spans="1:5" x14ac:dyDescent="0.2">
      <c r="A23" s="59" t="s">
        <v>269</v>
      </c>
      <c r="C23" s="63">
        <f>'Bdg14-15'!D187</f>
        <v>28123</v>
      </c>
      <c r="E23" s="63">
        <f>'Bdg14-15'!F187</f>
        <v>30623</v>
      </c>
    </row>
    <row r="25" spans="1:5" x14ac:dyDescent="0.2">
      <c r="A25" s="64" t="s">
        <v>270</v>
      </c>
    </row>
    <row r="26" spans="1:5" x14ac:dyDescent="0.2">
      <c r="A26" s="59" t="s">
        <v>271</v>
      </c>
      <c r="C26" s="63">
        <f>'Bdg14-15'!D200</f>
        <v>25548</v>
      </c>
      <c r="E26" s="63">
        <f>'Bdg14-15'!F200</f>
        <v>28048</v>
      </c>
    </row>
    <row r="28" spans="1:5" x14ac:dyDescent="0.2">
      <c r="A28" s="64" t="s">
        <v>143</v>
      </c>
    </row>
    <row r="29" spans="1:5" x14ac:dyDescent="0.2">
      <c r="A29" s="59" t="s">
        <v>279</v>
      </c>
      <c r="C29" s="63">
        <f>'Bdg14-15'!D208</f>
        <v>25548</v>
      </c>
      <c r="E29" s="63">
        <f>'Bdg14-15'!F208</f>
        <v>28048</v>
      </c>
    </row>
    <row r="31" spans="1:5" x14ac:dyDescent="0.2">
      <c r="A31" s="64" t="s">
        <v>272</v>
      </c>
    </row>
    <row r="32" spans="1:5" x14ac:dyDescent="0.2">
      <c r="A32" s="59" t="s">
        <v>274</v>
      </c>
      <c r="C32" s="63">
        <f>'Bdg14-15'!D219</f>
        <v>24480</v>
      </c>
      <c r="E32" s="63">
        <f>'Bdg14-15'!F219</f>
        <v>26980</v>
      </c>
    </row>
    <row r="33" spans="1:5" x14ac:dyDescent="0.2">
      <c r="A33" s="59" t="s">
        <v>273</v>
      </c>
      <c r="C33" s="63">
        <f>'Bdg14-15'!D220</f>
        <v>23333</v>
      </c>
      <c r="E33" s="63">
        <f>'Bdg14-15'!F220</f>
        <v>23333</v>
      </c>
    </row>
    <row r="35" spans="1:5" s="64" customFormat="1" x14ac:dyDescent="0.2">
      <c r="A35" s="64" t="s">
        <v>275</v>
      </c>
    </row>
    <row r="36" spans="1:5" x14ac:dyDescent="0.2">
      <c r="A36" s="59" t="s">
        <v>276</v>
      </c>
      <c r="C36" s="63">
        <f>'Bdg14-15'!D235</f>
        <v>22767</v>
      </c>
      <c r="E36" s="63">
        <f>'Bdg14-15'!F235</f>
        <v>25267</v>
      </c>
    </row>
    <row r="38" spans="1:5" s="64" customFormat="1" x14ac:dyDescent="0.2">
      <c r="A38" s="64" t="s">
        <v>277</v>
      </c>
    </row>
    <row r="39" spans="1:5" x14ac:dyDescent="0.2">
      <c r="A39" s="59" t="s">
        <v>278</v>
      </c>
      <c r="C39" s="63">
        <f>'Bdg14-15'!D245</f>
        <v>16668</v>
      </c>
      <c r="E39" s="63">
        <f>'Bdg14-15'!F245</f>
        <v>19168</v>
      </c>
    </row>
    <row r="40" spans="1:5" x14ac:dyDescent="0.2">
      <c r="C40" s="63"/>
    </row>
    <row r="41" spans="1:5" x14ac:dyDescent="0.2">
      <c r="C41" s="63"/>
    </row>
    <row r="42" spans="1:5" x14ac:dyDescent="0.2">
      <c r="A42" s="57"/>
      <c r="B42" s="57"/>
      <c r="C42" s="58" t="s">
        <v>3</v>
      </c>
      <c r="D42" s="58"/>
      <c r="E42" s="58" t="s">
        <v>4</v>
      </c>
    </row>
    <row r="43" spans="1:5" s="64" customFormat="1" x14ac:dyDescent="0.2">
      <c r="A43" s="64" t="s">
        <v>280</v>
      </c>
    </row>
    <row r="44" spans="1:5" x14ac:dyDescent="0.2">
      <c r="A44" s="59" t="s">
        <v>281</v>
      </c>
      <c r="C44" s="63">
        <f>'Bdg14-15'!D255</f>
        <v>33480</v>
      </c>
      <c r="E44" s="63">
        <f>'Bdg14-15'!F255</f>
        <v>35980</v>
      </c>
    </row>
    <row r="46" spans="1:5" s="64" customFormat="1" x14ac:dyDescent="0.2">
      <c r="A46" s="64" t="s">
        <v>178</v>
      </c>
    </row>
    <row r="47" spans="1:5" x14ac:dyDescent="0.2">
      <c r="A47" s="59" t="s">
        <v>282</v>
      </c>
      <c r="C47" s="63">
        <f>'Bdg14-15'!D298</f>
        <v>46585</v>
      </c>
      <c r="E47" s="63">
        <f>'Bdg14-15'!F298</f>
        <v>48357.275000000001</v>
      </c>
    </row>
    <row r="49" spans="1:5" s="64" customFormat="1" x14ac:dyDescent="0.2">
      <c r="A49" s="64" t="s">
        <v>283</v>
      </c>
    </row>
    <row r="50" spans="1:5" x14ac:dyDescent="0.2">
      <c r="A50" s="59" t="s">
        <v>284</v>
      </c>
      <c r="C50" s="63">
        <f>'Bdg14-15'!D312</f>
        <v>64812.38</v>
      </c>
      <c r="E50" s="63">
        <f>'Bdg14-15'!F312</f>
        <v>76975.875</v>
      </c>
    </row>
    <row r="52" spans="1:5" s="64" customFormat="1" x14ac:dyDescent="0.2">
      <c r="A52" s="64" t="s">
        <v>15</v>
      </c>
    </row>
    <row r="53" spans="1:5" x14ac:dyDescent="0.2">
      <c r="A53" s="59" t="s">
        <v>285</v>
      </c>
      <c r="C53" s="63">
        <f>'Bdg14-15'!D348</f>
        <v>27688</v>
      </c>
      <c r="E53" s="63">
        <f>'Bdg14-15'!F348</f>
        <v>20949.741177000004</v>
      </c>
    </row>
    <row r="55" spans="1:5" x14ac:dyDescent="0.2">
      <c r="A55" s="64" t="s">
        <v>286</v>
      </c>
    </row>
    <row r="56" spans="1:5" x14ac:dyDescent="0.2">
      <c r="A56" s="59" t="s">
        <v>287</v>
      </c>
      <c r="C56" s="63">
        <f>'Bdg14-15'!D412</f>
        <v>14500</v>
      </c>
      <c r="E56" s="63">
        <f>'Bdg14-15'!F412</f>
        <v>17000</v>
      </c>
    </row>
    <row r="58" spans="1:5" s="64" customFormat="1" x14ac:dyDescent="0.2">
      <c r="A58" s="64" t="s">
        <v>29</v>
      </c>
    </row>
    <row r="59" spans="1:5" x14ac:dyDescent="0.2">
      <c r="A59" s="59" t="s">
        <v>288</v>
      </c>
      <c r="C59" s="63">
        <f>'Bdg14-15'!D464</f>
        <v>14500</v>
      </c>
      <c r="E59" s="63">
        <f>'Bdg14-15'!F464</f>
        <v>17000</v>
      </c>
    </row>
    <row r="61" spans="1:5" s="64" customFormat="1" x14ac:dyDescent="0.2">
      <c r="A61" s="64" t="s">
        <v>30</v>
      </c>
    </row>
    <row r="62" spans="1:5" x14ac:dyDescent="0.2">
      <c r="A62" s="59" t="s">
        <v>287</v>
      </c>
      <c r="C62" s="63">
        <f>'Bdg14-15'!D518</f>
        <v>14500</v>
      </c>
      <c r="E62" s="63">
        <f>'Bdg14-15'!F518</f>
        <v>17000</v>
      </c>
    </row>
    <row r="64" spans="1:5" s="64" customFormat="1" x14ac:dyDescent="0.2">
      <c r="A64" s="64" t="s">
        <v>26</v>
      </c>
    </row>
    <row r="65" spans="1:5" x14ac:dyDescent="0.2">
      <c r="A65" s="59" t="s">
        <v>287</v>
      </c>
      <c r="C65" s="63">
        <f>'Bdg14-15'!D571</f>
        <v>14500</v>
      </c>
      <c r="E65" s="63">
        <f>'Bdg14-15'!F571</f>
        <v>17000</v>
      </c>
    </row>
  </sheetData>
  <customSheetViews>
    <customSheetView guid="{3B3555BD-DCEE-4EE8-8FDB-7414996F8AA5}" state="hidden" topLeftCell="A18">
      <selection activeCell="A34" sqref="A34"/>
      <pageMargins left="0.7" right="0.7" top="0.75" bottom="0.75" header="0.3" footer="0.3"/>
      <pageSetup orientation="portrait" verticalDpi="0" r:id="rId1"/>
      <headerFooter>
        <oddHeader xml:space="preserve">&amp;CBriscoe County Budget Summary
2015-2016
</oddHeader>
        <oddFooter>Page &amp;P of &amp;N</oddFooter>
      </headerFooter>
    </customSheetView>
    <customSheetView guid="{38CB8175-E46C-4050-9625-28B634481A1F}" topLeftCell="A18">
      <selection activeCell="A34" sqref="A34"/>
      <pageMargins left="0.7" right="0.7" top="0.75" bottom="0.75" header="0.3" footer="0.3"/>
      <pageSetup orientation="portrait" verticalDpi="0" r:id="rId2"/>
      <headerFooter>
        <oddHeader xml:space="preserve">&amp;CBriscoe County Budget Summary
2015-2016
</oddHeader>
        <oddFooter>Page &amp;P of &amp;N</oddFooter>
      </headerFooter>
    </customSheetView>
    <customSheetView guid="{9B37E2FC-227D-4C34-9CD5-D8ADAA088791}" topLeftCell="A18">
      <selection activeCell="A34" sqref="A34"/>
      <pageMargins left="0.7" right="0.7" top="0.75" bottom="0.75" header="0.3" footer="0.3"/>
      <pageSetup orientation="portrait" verticalDpi="0" r:id="rId3"/>
      <headerFooter>
        <oddHeader xml:space="preserve">&amp;CBriscoe County Budget Summary
2015-2016
</oddHeader>
        <oddFooter>Page &amp;P of &amp;N</oddFooter>
      </headerFooter>
    </customSheetView>
    <customSheetView guid="{0521518F-1AA5-444F-AF62-9D4A8B15919A}" topLeftCell="A48">
      <selection activeCell="A34" sqref="A34"/>
      <pageMargins left="0.7" right="0.7" top="0.75" bottom="0.75" header="0.3" footer="0.3"/>
      <pageSetup orientation="portrait" verticalDpi="0" r:id="rId4"/>
      <headerFooter>
        <oddHeader xml:space="preserve">&amp;CBriscoe County Budget Summary
2015-2016
</oddHeader>
        <oddFooter>Page &amp;P of &amp;N</oddFooter>
      </headerFooter>
    </customSheetView>
  </customSheetViews>
  <mergeCells count="2">
    <mergeCell ref="A8:B8"/>
    <mergeCell ref="A10:B10"/>
  </mergeCells>
  <pageMargins left="0.7" right="0.7" top="0.75" bottom="0.75" header="0.3" footer="0.3"/>
  <pageSetup orientation="portrait" verticalDpi="0" r:id="rId5"/>
  <headerFooter>
    <oddHeader xml:space="preserve">&amp;CBriscoe County Budget Summary
2015-2016
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 x14ac:dyDescent="0.25"/>
  <sheetData/>
  <customSheetViews>
    <customSheetView guid="{3B3555BD-DCEE-4EE8-8FDB-7414996F8AA5}" state="hidden">
      <selection activeCell="D15" sqref="D15"/>
      <pageMargins left="0.7" right="0.7" top="0.75" bottom="0.75" header="0.3" footer="0.3"/>
    </customSheetView>
    <customSheetView guid="{38CB8175-E46C-4050-9625-28B634481A1F}">
      <selection activeCell="D15" sqref="D15"/>
      <pageMargins left="0.7" right="0.7" top="0.75" bottom="0.75" header="0.3" footer="0.3"/>
    </customSheetView>
    <customSheetView guid="{9B37E2FC-227D-4C34-9CD5-D8ADAA088791}">
      <selection activeCell="D15" sqref="D15"/>
      <pageMargins left="0.7" right="0.7" top="0.75" bottom="0.75" header="0.3" footer="0.3"/>
    </customSheetView>
    <customSheetView guid="{0521518F-1AA5-444F-AF62-9D4A8B15919A}">
      <selection activeCell="D15" sqref="D1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PB</vt:lpstr>
      <vt:lpstr>Bdg Sum 14-15</vt:lpstr>
      <vt:lpstr>Bdg14-15</vt:lpstr>
      <vt:lpstr>Bdg 15-16</vt:lpstr>
      <vt:lpstr>Bdg 15-16 sum</vt:lpstr>
      <vt:lpstr>Sheet2</vt:lpstr>
      <vt:lpstr>cookies</vt:lpstr>
      <vt:lpstr>'Bdg14-15'!Print_Area</vt:lpstr>
    </vt:vector>
  </TitlesOfParts>
  <Company>Briscoe County,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Briscoe County Judge's Secretary</dc:creator>
  <cp:lastModifiedBy>The Clerk</cp:lastModifiedBy>
  <cp:lastPrinted>2015-08-25T18:54:48Z</cp:lastPrinted>
  <dcterms:created xsi:type="dcterms:W3CDTF">2014-05-27T16:40:44Z</dcterms:created>
  <dcterms:modified xsi:type="dcterms:W3CDTF">2015-08-25T21:59:54Z</dcterms:modified>
</cp:coreProperties>
</file>